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kunglmusikhogskolan-my.sharepoint.com/personal/nicole_barnes_kmh_se/Documents/Flexrapporter/"/>
    </mc:Choice>
  </mc:AlternateContent>
  <xr:revisionPtr revIDLastSave="0" documentId="8_{E8716D55-8B8B-8442-A7F2-E9249615C11B}" xr6:coauthVersionLast="47" xr6:coauthVersionMax="47" xr10:uidLastSave="{00000000-0000-0000-0000-000000000000}"/>
  <workbookProtection workbookAlgorithmName="SHA-512" workbookHashValue="/VBWsEh4kXmqKkzElyuAB5kirI78QbzodVRscnZiQxARWvVQnwZl8AV1fjyjGKxzbhPjul2M5YzTLwwOQwpnwg==" workbookSaltValue="1jyGVsM7kabA6G5dgLZVzQ==" workbookSpinCount="100000" lockStructure="1"/>
  <bookViews>
    <workbookView xWindow="0" yWindow="500" windowWidth="23780" windowHeight="17500" xr2:uid="{5D7973A6-BCA0-EA46-8A4D-0F473129F7C1}"/>
  </bookViews>
  <sheets>
    <sheet name="Flex" sheetId="1" r:id="rId1"/>
    <sheet name="Instruktioner" sheetId="3" r:id="rId2"/>
    <sheet name="Dagar" sheetId="2" r:id="rId3"/>
  </sheets>
  <definedNames>
    <definedName name="_xlnm.Print_Area" localSheetId="0">Flex!$A$1:$M$48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N15" i="1" s="1"/>
  <c r="K14" i="1"/>
  <c r="L14" i="1" s="1"/>
  <c r="K13" i="1"/>
  <c r="N13" i="1" s="1"/>
  <c r="K12" i="1"/>
  <c r="N12" i="1" s="1"/>
  <c r="K11" i="1"/>
  <c r="N11" i="1" s="1"/>
  <c r="N6" i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6" i="1"/>
  <c r="N26" i="1" s="1"/>
  <c r="K27" i="1"/>
  <c r="N27" i="1" s="1"/>
  <c r="K28" i="1"/>
  <c r="N28" i="1" s="1"/>
  <c r="K29" i="1"/>
  <c r="N29" i="1" s="1"/>
  <c r="K30" i="1"/>
  <c r="N30" i="1" s="1"/>
  <c r="K31" i="1"/>
  <c r="N31" i="1" s="1"/>
  <c r="K32" i="1"/>
  <c r="N32" i="1" s="1"/>
  <c r="K33" i="1"/>
  <c r="N33" i="1" s="1"/>
  <c r="K34" i="1"/>
  <c r="N34" i="1" s="1"/>
  <c r="K35" i="1"/>
  <c r="N35" i="1" s="1"/>
  <c r="K36" i="1"/>
  <c r="N36" i="1" s="1"/>
  <c r="K37" i="1"/>
  <c r="N37" i="1" s="1"/>
  <c r="K38" i="1"/>
  <c r="N38" i="1" s="1"/>
  <c r="K39" i="1"/>
  <c r="N39" i="1" s="1"/>
  <c r="K10" i="1"/>
  <c r="N10" i="1" s="1"/>
  <c r="K9" i="1"/>
  <c r="N9" i="1" s="1"/>
  <c r="E15" i="2"/>
  <c r="G21" i="2" s="1"/>
  <c r="G20" i="2" s="1"/>
  <c r="X2" i="1"/>
  <c r="B9" i="1" s="1"/>
  <c r="G2" i="2"/>
  <c r="G3" i="2"/>
  <c r="G4" i="2"/>
  <c r="G5" i="2"/>
  <c r="G6" i="2"/>
  <c r="G7" i="2"/>
  <c r="G8" i="2"/>
  <c r="G9" i="2"/>
  <c r="G10" i="2"/>
  <c r="G11" i="2"/>
  <c r="G12" i="2"/>
  <c r="J5" i="2"/>
  <c r="J8" i="2"/>
  <c r="L9" i="1"/>
  <c r="A10" i="1"/>
  <c r="A11" i="1" s="1"/>
  <c r="A12" i="1" s="1"/>
  <c r="L42" i="1"/>
  <c r="C3" i="2"/>
  <c r="L27" i="1"/>
  <c r="L35" i="1"/>
  <c r="L17" i="1"/>
  <c r="L32" i="1" l="1"/>
  <c r="L10" i="1"/>
  <c r="L11" i="1"/>
  <c r="L30" i="1"/>
  <c r="L26" i="1"/>
  <c r="L39" i="1"/>
  <c r="L23" i="1"/>
  <c r="L31" i="1"/>
  <c r="L18" i="1"/>
  <c r="L37" i="1"/>
  <c r="L34" i="1"/>
  <c r="L33" i="1"/>
  <c r="L29" i="1"/>
  <c r="L25" i="1"/>
  <c r="L38" i="1"/>
  <c r="G18" i="2"/>
  <c r="G19" i="2" s="1"/>
  <c r="L20" i="1"/>
  <c r="L21" i="1"/>
  <c r="L19" i="1"/>
  <c r="L22" i="1"/>
  <c r="L15" i="1"/>
  <c r="L13" i="1"/>
  <c r="L12" i="1"/>
  <c r="N14" i="1"/>
  <c r="N41" i="1" s="1"/>
  <c r="K41" i="1"/>
  <c r="L5" i="2"/>
  <c r="A13" i="1"/>
  <c r="L6" i="2" s="1"/>
  <c r="L3" i="2"/>
  <c r="B12" i="1"/>
  <c r="L16" i="1"/>
  <c r="L24" i="1"/>
  <c r="L28" i="1"/>
  <c r="L36" i="1"/>
  <c r="L4" i="2"/>
  <c r="G14" i="2"/>
  <c r="E24" i="2"/>
  <c r="L2" i="2"/>
  <c r="B10" i="1"/>
  <c r="B11" i="1"/>
  <c r="L43" i="1" l="1"/>
  <c r="L41" i="1"/>
  <c r="G13" i="2"/>
  <c r="G15" i="2"/>
  <c r="G16" i="2" s="1"/>
  <c r="G17" i="2" s="1"/>
  <c r="A14" i="1"/>
  <c r="B13" i="1"/>
  <c r="G30" i="2"/>
  <c r="G29" i="2" s="1"/>
  <c r="G27" i="2"/>
  <c r="G28" i="2" s="1"/>
  <c r="G23" i="2"/>
  <c r="E33" i="2"/>
  <c r="G39" i="2" l="1"/>
  <c r="G38" i="2" s="1"/>
  <c r="G36" i="2"/>
  <c r="G37" i="2" s="1"/>
  <c r="G32" i="2"/>
  <c r="E42" i="2"/>
  <c r="A15" i="1"/>
  <c r="B14" i="1"/>
  <c r="L7" i="2"/>
  <c r="G22" i="2"/>
  <c r="G24" i="2"/>
  <c r="G25" i="2" s="1"/>
  <c r="G26" i="2" s="1"/>
  <c r="N7" i="2" l="1"/>
  <c r="M7" i="2"/>
  <c r="N2" i="2"/>
  <c r="M2" i="2"/>
  <c r="N6" i="2"/>
  <c r="M6" i="2"/>
  <c r="N3" i="2"/>
  <c r="M3" i="2"/>
  <c r="M4" i="2"/>
  <c r="N4" i="2"/>
  <c r="M5" i="2"/>
  <c r="N5" i="2"/>
  <c r="L8" i="2"/>
  <c r="A16" i="1"/>
  <c r="B15" i="1"/>
  <c r="G45" i="2"/>
  <c r="G46" i="2" s="1"/>
  <c r="G41" i="2"/>
  <c r="G48" i="2"/>
  <c r="G47" i="2" s="1"/>
  <c r="G31" i="2"/>
  <c r="G33" i="2"/>
  <c r="G34" i="2" s="1"/>
  <c r="G35" i="2" s="1"/>
  <c r="N8" i="2" l="1"/>
  <c r="M8" i="2"/>
  <c r="L9" i="2"/>
  <c r="A17" i="1"/>
  <c r="B16" i="1"/>
  <c r="G42" i="2"/>
  <c r="G43" i="2" s="1"/>
  <c r="G44" i="2" s="1"/>
  <c r="G40" i="2"/>
  <c r="B17" i="1" l="1"/>
  <c r="A18" i="1"/>
  <c r="L10" i="2"/>
  <c r="N9" i="2"/>
  <c r="M9" i="2"/>
  <c r="N10" i="2" l="1"/>
  <c r="M10" i="2"/>
  <c r="A19" i="1"/>
  <c r="L11" i="2"/>
  <c r="B18" i="1"/>
  <c r="N11" i="2" l="1"/>
  <c r="M11" i="2"/>
  <c r="A20" i="1"/>
  <c r="L12" i="2"/>
  <c r="B19" i="1"/>
  <c r="N12" i="2" l="1"/>
  <c r="M12" i="2"/>
  <c r="B20" i="1"/>
  <c r="A21" i="1"/>
  <c r="L13" i="2"/>
  <c r="L14" i="2" l="1"/>
  <c r="B21" i="1"/>
  <c r="A22" i="1"/>
  <c r="M13" i="2"/>
  <c r="N13" i="2"/>
  <c r="A23" i="1" l="1"/>
  <c r="L15" i="2"/>
  <c r="B22" i="1"/>
  <c r="M14" i="2"/>
  <c r="N14" i="2"/>
  <c r="M15" i="2" l="1"/>
  <c r="N15" i="2"/>
  <c r="A24" i="1"/>
  <c r="B23" i="1"/>
  <c r="L16" i="2"/>
  <c r="N16" i="2" l="1"/>
  <c r="M16" i="2"/>
  <c r="A25" i="1"/>
  <c r="B24" i="1"/>
  <c r="L17" i="2"/>
  <c r="N17" i="2" l="1"/>
  <c r="M17" i="2"/>
  <c r="A26" i="1"/>
  <c r="L18" i="2"/>
  <c r="B25" i="1"/>
  <c r="N18" i="2" l="1"/>
  <c r="M18" i="2"/>
  <c r="A27" i="1"/>
  <c r="B26" i="1"/>
  <c r="L19" i="2"/>
  <c r="N19" i="2" l="1"/>
  <c r="M19" i="2"/>
  <c r="A28" i="1"/>
  <c r="L20" i="2"/>
  <c r="B27" i="1"/>
  <c r="N20" i="2" l="1"/>
  <c r="M20" i="2"/>
  <c r="A29" i="1"/>
  <c r="L21" i="2"/>
  <c r="B28" i="1"/>
  <c r="N21" i="2" l="1"/>
  <c r="M21" i="2"/>
  <c r="A30" i="1"/>
  <c r="B29" i="1"/>
  <c r="L22" i="2"/>
  <c r="N22" i="2" l="1"/>
  <c r="M22" i="2"/>
  <c r="A31" i="1"/>
  <c r="L23" i="2"/>
  <c r="B30" i="1"/>
  <c r="M23" i="2" l="1"/>
  <c r="N23" i="2"/>
  <c r="A32" i="1"/>
  <c r="B31" i="1"/>
  <c r="L24" i="2"/>
  <c r="M24" i="2" l="1"/>
  <c r="N24" i="2"/>
  <c r="A33" i="1"/>
  <c r="L25" i="2"/>
  <c r="B32" i="1"/>
  <c r="A34" i="1" l="1"/>
  <c r="B33" i="1"/>
  <c r="L26" i="2"/>
  <c r="N25" i="2"/>
  <c r="M25" i="2"/>
  <c r="N26" i="2" l="1"/>
  <c r="M26" i="2"/>
  <c r="A35" i="1"/>
  <c r="L27" i="2"/>
  <c r="B34" i="1"/>
  <c r="A36" i="1" l="1"/>
  <c r="L28" i="2"/>
  <c r="B35" i="1"/>
  <c r="M27" i="2"/>
  <c r="N27" i="2"/>
  <c r="M28" i="2" l="1"/>
  <c r="N28" i="2"/>
  <c r="A37" i="1"/>
  <c r="B36" i="1"/>
  <c r="L29" i="2"/>
  <c r="M29" i="2" l="1"/>
  <c r="N29" i="2"/>
  <c r="B37" i="1"/>
  <c r="A38" i="1"/>
  <c r="L30" i="2"/>
  <c r="M30" i="2" l="1"/>
  <c r="N30" i="2"/>
  <c r="A39" i="1"/>
  <c r="B38" i="1"/>
  <c r="L31" i="2"/>
  <c r="M31" i="2" l="1"/>
  <c r="N31" i="2"/>
  <c r="L32" i="2"/>
  <c r="B39" i="1"/>
  <c r="N32" i="2" l="1"/>
  <c r="M32" i="2"/>
</calcChain>
</file>

<file path=xl/sharedStrings.xml><?xml version="1.0" encoding="utf-8"?>
<sst xmlns="http://schemas.openxmlformats.org/spreadsheetml/2006/main" count="152" uniqueCount="106">
  <si>
    <t>Månad</t>
  </si>
  <si>
    <t>Datum</t>
  </si>
  <si>
    <t>Arbete, in</t>
  </si>
  <si>
    <t>Arbete,ut</t>
  </si>
  <si>
    <t>Klockan</t>
  </si>
  <si>
    <t>+/-</t>
  </si>
  <si>
    <t>(decimaltal)</t>
  </si>
  <si>
    <t>Underskrift</t>
  </si>
  <si>
    <t>Augusti</t>
  </si>
  <si>
    <t>Ord.arbtid</t>
  </si>
  <si>
    <t>Flex</t>
  </si>
  <si>
    <t>%</t>
  </si>
  <si>
    <t>Januari</t>
  </si>
  <si>
    <t>Februari</t>
  </si>
  <si>
    <t>Mars</t>
  </si>
  <si>
    <t>April</t>
  </si>
  <si>
    <t>Maj</t>
  </si>
  <si>
    <t>Juni</t>
  </si>
  <si>
    <t>Juli</t>
  </si>
  <si>
    <t>September</t>
  </si>
  <si>
    <t>Oktober</t>
  </si>
  <si>
    <t>November</t>
  </si>
  <si>
    <t>December</t>
  </si>
  <si>
    <t>Tjänst</t>
  </si>
  <si>
    <t>Arb-</t>
  </si>
  <si>
    <t>dag%</t>
  </si>
  <si>
    <t>(dec.)</t>
  </si>
  <si>
    <t>veckodag</t>
  </si>
  <si>
    <t>Mall-dagar för copy/paste:</t>
  </si>
  <si>
    <t>Fasta Helgdagar/arb-fria aftnar</t>
  </si>
  <si>
    <t>Månad #</t>
  </si>
  <si>
    <t>Helgdag?</t>
  </si>
  <si>
    <t>Om du ska printa, så ta bara sid 1</t>
  </si>
  <si>
    <t>Rörliga:</t>
  </si>
  <si>
    <t>Nyårsafton</t>
  </si>
  <si>
    <t>Trettondagen</t>
  </si>
  <si>
    <t>1:a Maj</t>
  </si>
  <si>
    <t>Nationaldagen</t>
  </si>
  <si>
    <t>Julafton</t>
  </si>
  <si>
    <t>Juldagen</t>
  </si>
  <si>
    <t>Annandag jul</t>
  </si>
  <si>
    <t>Nyårsdagen</t>
  </si>
  <si>
    <t>Långfredag</t>
  </si>
  <si>
    <t>Påskafton</t>
  </si>
  <si>
    <t>Annandag påsk</t>
  </si>
  <si>
    <t>Kristi himmelsfärd</t>
  </si>
  <si>
    <t>Alla helgons dag</t>
  </si>
  <si>
    <t>Midsommarafton</t>
  </si>
  <si>
    <t>Midsommardagen</t>
  </si>
  <si>
    <t>Helgdag</t>
  </si>
  <si>
    <t>Trettondagsafton</t>
  </si>
  <si>
    <t>Skärtorsdag</t>
  </si>
  <si>
    <t>Dag f Alla H:s dag</t>
  </si>
  <si>
    <t>Valborg</t>
  </si>
  <si>
    <t>Hel/kort dag?</t>
  </si>
  <si>
    <t>23:e december</t>
  </si>
  <si>
    <t>År:</t>
  </si>
  <si>
    <t xml:space="preserve">Förra månadens saldo &gt;&gt; </t>
  </si>
  <si>
    <t>(må-to=0,75 / fre=0,5)</t>
  </si>
  <si>
    <t>fre=0,5</t>
  </si>
  <si>
    <t>FLEX-blankett</t>
  </si>
  <si>
    <t>Minuter</t>
  </si>
  <si>
    <t>Lunch</t>
  </si>
  <si>
    <t>Dagar</t>
  </si>
  <si>
    <t>Månad:</t>
  </si>
  <si>
    <t xml:space="preserve">&lt;&lt; lista    </t>
  </si>
  <si>
    <t xml:space="preserve"> • Lördag</t>
  </si>
  <si>
    <t xml:space="preserve"> • Söndag / Helgdag</t>
  </si>
  <si>
    <t xml:space="preserve"> • Dagar med arbetstidsförkortning</t>
  </si>
  <si>
    <t>De rosa fälten beräknas automatiskt, men bör kontrolleras emellanåt för säkerhets skull…</t>
  </si>
  <si>
    <t>Komp-</t>
  </si>
  <si>
    <t>Ledigt</t>
  </si>
  <si>
    <t>Kommentarer</t>
  </si>
  <si>
    <t>"Arbetsdag"</t>
  </si>
  <si>
    <t>100 = allt är som vanligt</t>
  </si>
  <si>
    <t>Vid föräldraledighet/sjukdom/tjänstledighet DEL AV DAG anger du hur stor del av en VANLIG dag du jobbade.</t>
  </si>
  <si>
    <t>Specialfall:</t>
  </si>
  <si>
    <t>Rutan används också om du jobbar deltid på SCHEMA och har en schemalagd ledig dag</t>
  </si>
  <si>
    <t>50 = Du har registrerat 50% frånvaro m löneavdrag pga t.ex. sjukdom.</t>
  </si>
  <si>
    <t>75 = Du har registrerat 25% frånvaro m löneavdrag pga t.ex. VAB</t>
  </si>
  <si>
    <t>Detta styr veckodagar, helger mm:</t>
  </si>
  <si>
    <t>Om detta förändras under månaden justerar du för aktuell dag i kolumnen under.</t>
  </si>
  <si>
    <t>0 = Du skulle normalt INTE ha jobbat, men får plus-flex för varje arbetad timme ifall du behöver JOBBA ÄNDÅ.</t>
  </si>
  <si>
    <t>"Kompledigt"</t>
  </si>
  <si>
    <t>Arb.tid</t>
  </si>
  <si>
    <t xml:space="preserve"> Namn</t>
  </si>
  <si>
    <t xml:space="preserve"> Personnummer</t>
  </si>
  <si>
    <t xml:space="preserve"> Datum /</t>
  </si>
  <si>
    <t xml:space="preserve"> Summa tid | flex</t>
  </si>
  <si>
    <t xml:space="preserve"> Förra månadens saldo +/-</t>
  </si>
  <si>
    <t xml:space="preserve"> Nytt saldo +/-</t>
  </si>
  <si>
    <t xml:space="preserve"> Datum</t>
  </si>
  <si>
    <t xml:space="preserve"> Granskad av</t>
  </si>
  <si>
    <t xml:space="preserve"> Normal veckoarbetstid för 100 % tjänstgöring är 39,75 timma.</t>
  </si>
  <si>
    <r>
      <rPr>
        <u/>
        <sz val="16"/>
        <rFont val="Arial"/>
        <family val="2"/>
      </rPr>
      <t xml:space="preserve">Börja med att först fylla i rätt </t>
    </r>
    <r>
      <rPr>
        <b/>
        <i/>
        <u/>
        <sz val="16"/>
        <rFont val="Arial"/>
        <family val="2"/>
      </rPr>
      <t>år</t>
    </r>
    <r>
      <rPr>
        <u/>
        <sz val="16"/>
        <rFont val="Arial"/>
        <family val="2"/>
      </rPr>
      <t xml:space="preserve"> &amp; </t>
    </r>
    <r>
      <rPr>
        <b/>
        <i/>
        <u/>
        <sz val="16"/>
        <rFont val="Arial"/>
        <family val="2"/>
      </rPr>
      <t>månad</t>
    </r>
    <r>
      <rPr>
        <sz val="16"/>
        <rFont val="Arial"/>
        <family val="2"/>
      </rPr>
      <t xml:space="preserve">. </t>
    </r>
  </si>
  <si>
    <r>
      <rPr>
        <u/>
        <sz val="16"/>
        <rFont val="Arial"/>
        <family val="2"/>
      </rPr>
      <t>Tjänsteomfattning anges under "Tjänst"</t>
    </r>
    <r>
      <rPr>
        <sz val="16"/>
        <rFont val="Arial"/>
        <family val="2"/>
      </rPr>
      <t>.</t>
    </r>
  </si>
  <si>
    <t>Ledig</t>
  </si>
  <si>
    <t>Välj "Ledig" om du tar kompledigt HEL DAG.</t>
  </si>
  <si>
    <t>Tips: Det räcker att trycka "L" i rutan för att välja "Ledig"</t>
  </si>
  <si>
    <t>(2)</t>
  </si>
  <si>
    <t>(1)</t>
  </si>
  <si>
    <t>(3)</t>
  </si>
  <si>
    <t>(4)</t>
  </si>
  <si>
    <t>Timmar per dag vid 100% tjänst:</t>
  </si>
  <si>
    <t>tim/dag</t>
  </si>
  <si>
    <t xml:space="preserve"> MLK Flex-mall version 240327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</si>
</sst>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[$-41D]mmmm;@"/>
    <numFmt numFmtId="166" formatCode="dddd"/>
    <numFmt numFmtId="167" formatCode="ddd"/>
    <numFmt numFmtId="168" formatCode="yyyy/mm/dd;@"/>
    <numFmt numFmtId="169" formatCode="mmmm"/>
  </numFmts>
  <fonts count="3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0" tint="-4.9989318521683403E-2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i/>
      <sz val="9"/>
      <color theme="2" tint="-0.249977111117893"/>
      <name val="Arial"/>
      <family val="2"/>
    </font>
    <font>
      <u/>
      <sz val="12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Arial"/>
      <family val="2"/>
    </font>
    <font>
      <b/>
      <u/>
      <sz val="22"/>
      <name val="Arial"/>
      <family val="2"/>
    </font>
    <font>
      <sz val="10"/>
      <name val="Arial Narrow"/>
      <family val="2"/>
    </font>
    <font>
      <i/>
      <sz val="8"/>
      <color theme="1"/>
      <name val="Arial"/>
      <family val="2"/>
    </font>
    <font>
      <sz val="9"/>
      <color theme="0" tint="-0.499984740745262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9"/>
      <color theme="0" tint="-0.499984740745262"/>
      <name val="Arial"/>
      <family val="2"/>
    </font>
    <font>
      <sz val="11"/>
      <name val="Arial"/>
      <family val="2"/>
    </font>
    <font>
      <sz val="10"/>
      <color theme="1" tint="0.499984740745262"/>
      <name val="Arial"/>
      <family val="2"/>
    </font>
    <font>
      <u/>
      <sz val="16"/>
      <name val="Arial"/>
      <family val="2"/>
    </font>
    <font>
      <b/>
      <i/>
      <u/>
      <sz val="16"/>
      <name val="Arial"/>
      <family val="2"/>
    </font>
    <font>
      <sz val="16"/>
      <color theme="1"/>
      <name val="Calibri"/>
      <family val="2"/>
      <scheme val="minor"/>
    </font>
    <font>
      <i/>
      <sz val="16"/>
      <color rgb="FFFF0000"/>
      <name val="Arial"/>
      <family val="2"/>
    </font>
    <font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8"/>
      <color rgb="FFFF0000"/>
      <name val="Wingdings 2"/>
      <charset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8"/>
      <color rgb="FFA30002"/>
      <name val="Arial"/>
      <family val="2"/>
    </font>
    <font>
      <i/>
      <sz val="16"/>
      <color theme="1"/>
      <name val="Calibri"/>
      <family val="2"/>
      <scheme val="minor"/>
    </font>
    <font>
      <i/>
      <sz val="16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lightUp">
        <fgColor theme="0" tint="-0.24994659260841701"/>
        <bgColor auto="1"/>
      </patternFill>
    </fill>
    <fill>
      <patternFill patternType="solid">
        <fgColor rgb="FFFFF8A6"/>
        <bgColor indexed="64"/>
      </patternFill>
    </fill>
    <fill>
      <patternFill patternType="lightUp">
        <fgColor rgb="FFFF0000"/>
        <bgColor auto="1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>
        <fgColor theme="0" tint="-0.24994659260841701"/>
        <bgColor rgb="FFFFCCFF"/>
      </patternFill>
    </fill>
    <fill>
      <patternFill patternType="lightUp">
        <fgColor theme="0" tint="-4.9989318521683403E-2"/>
        <bgColor rgb="FFFFCCFF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auto="1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2" fillId="0" borderId="5" xfId="0" applyFont="1" applyBorder="1"/>
    <xf numFmtId="0" fontId="1" fillId="0" borderId="22" xfId="0" applyFont="1" applyBorder="1"/>
    <xf numFmtId="0" fontId="1" fillId="0" borderId="32" xfId="0" applyFont="1" applyBorder="1"/>
    <xf numFmtId="14" fontId="0" fillId="0" borderId="0" xfId="0" applyNumberFormat="1"/>
    <xf numFmtId="0" fontId="4" fillId="0" borderId="0" xfId="0" applyFont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" fontId="1" fillId="5" borderId="38" xfId="0" applyNumberFormat="1" applyFont="1" applyFill="1" applyBorder="1" applyAlignment="1">
      <alignment horizontal="center"/>
    </xf>
    <xf numFmtId="0" fontId="7" fillId="0" borderId="0" xfId="0" applyFont="1"/>
    <xf numFmtId="14" fontId="0" fillId="2" borderId="0" xfId="0" applyNumberFormat="1" applyFill="1"/>
    <xf numFmtId="14" fontId="0" fillId="2" borderId="40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/>
    <xf numFmtId="0" fontId="0" fillId="0" borderId="44" xfId="0" applyBorder="1"/>
    <xf numFmtId="14" fontId="0" fillId="2" borderId="44" xfId="0" applyNumberFormat="1" applyFill="1" applyBorder="1"/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0" xfId="0" applyBorder="1"/>
    <xf numFmtId="0" fontId="0" fillId="0" borderId="4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0" borderId="47" xfId="0" applyBorder="1"/>
    <xf numFmtId="14" fontId="0" fillId="2" borderId="19" xfId="0" applyNumberFormat="1" applyFill="1" applyBorder="1"/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0" xfId="0" applyAlignment="1">
      <alignment shrinkToFit="1"/>
    </xf>
    <xf numFmtId="0" fontId="11" fillId="0" borderId="0" xfId="0" applyFont="1"/>
    <xf numFmtId="164" fontId="1" fillId="0" borderId="22" xfId="0" applyNumberFormat="1" applyFont="1" applyBorder="1" applyProtection="1">
      <protection locked="0"/>
    </xf>
    <xf numFmtId="164" fontId="1" fillId="0" borderId="24" xfId="0" applyNumberFormat="1" applyFont="1" applyBorder="1" applyProtection="1">
      <protection locked="0"/>
    </xf>
    <xf numFmtId="2" fontId="1" fillId="2" borderId="38" xfId="0" applyNumberFormat="1" applyFont="1" applyFill="1" applyBorder="1" applyAlignment="1">
      <alignment horizontal="center"/>
    </xf>
    <xf numFmtId="2" fontId="1" fillId="4" borderId="38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vertical="center"/>
    </xf>
    <xf numFmtId="2" fontId="1" fillId="3" borderId="3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164" fontId="1" fillId="0" borderId="25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164" fontId="1" fillId="0" borderId="26" xfId="0" applyNumberFormat="1" applyFont="1" applyBorder="1" applyAlignment="1" applyProtection="1">
      <alignment horizontal="right"/>
      <protection locked="0"/>
    </xf>
    <xf numFmtId="164" fontId="1" fillId="0" borderId="23" xfId="0" applyNumberFormat="1" applyFont="1" applyBorder="1" applyAlignment="1" applyProtection="1">
      <alignment horizontal="left"/>
      <protection locked="0"/>
    </xf>
    <xf numFmtId="164" fontId="1" fillId="0" borderId="27" xfId="0" applyNumberFormat="1" applyFont="1" applyBorder="1" applyAlignment="1" applyProtection="1">
      <alignment horizontal="left"/>
      <protection locked="0"/>
    </xf>
    <xf numFmtId="0" fontId="1" fillId="3" borderId="10" xfId="0" applyFont="1" applyFill="1" applyBorder="1"/>
    <xf numFmtId="0" fontId="1" fillId="0" borderId="21" xfId="0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28" xfId="0" applyNumberFormat="1" applyFont="1" applyFill="1" applyBorder="1" applyAlignment="1">
      <alignment horizontal="center"/>
    </xf>
    <xf numFmtId="2" fontId="1" fillId="2" borderId="51" xfId="0" applyNumberFormat="1" applyFont="1" applyFill="1" applyBorder="1" applyAlignment="1">
      <alignment horizontal="center"/>
    </xf>
    <xf numFmtId="2" fontId="1" fillId="2" borderId="52" xfId="0" applyNumberFormat="1" applyFont="1" applyFill="1" applyBorder="1" applyAlignment="1">
      <alignment horizontal="center"/>
    </xf>
    <xf numFmtId="164" fontId="1" fillId="0" borderId="53" xfId="0" applyNumberFormat="1" applyFont="1" applyBorder="1" applyAlignment="1" applyProtection="1">
      <alignment horizontal="right"/>
      <protection locked="0"/>
    </xf>
    <xf numFmtId="0" fontId="1" fillId="0" borderId="54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164" fontId="1" fillId="0" borderId="57" xfId="0" applyNumberFormat="1" applyFont="1" applyBorder="1" applyAlignment="1" applyProtection="1">
      <alignment horizontal="right"/>
      <protection locked="0"/>
    </xf>
    <xf numFmtId="0" fontId="15" fillId="0" borderId="20" xfId="0" applyFont="1" applyBorder="1" applyAlignment="1">
      <alignment horizontal="center"/>
    </xf>
    <xf numFmtId="0" fontId="0" fillId="0" borderId="0" xfId="0" quotePrefix="1"/>
    <xf numFmtId="168" fontId="0" fillId="0" borderId="0" xfId="0" applyNumberFormat="1"/>
    <xf numFmtId="14" fontId="0" fillId="10" borderId="40" xfId="0" applyNumberFormat="1" applyFill="1" applyBorder="1"/>
    <xf numFmtId="14" fontId="0" fillId="10" borderId="47" xfId="0" applyNumberFormat="1" applyFill="1" applyBorder="1"/>
    <xf numFmtId="168" fontId="0" fillId="10" borderId="40" xfId="0" applyNumberFormat="1" applyFill="1" applyBorder="1"/>
    <xf numFmtId="0" fontId="12" fillId="0" borderId="48" xfId="0" applyFont="1" applyBorder="1"/>
    <xf numFmtId="0" fontId="12" fillId="0" borderId="49" xfId="0" applyFont="1" applyBorder="1"/>
    <xf numFmtId="0" fontId="0" fillId="0" borderId="0" xfId="0" applyAlignment="1">
      <alignment vertical="top" wrapText="1"/>
    </xf>
    <xf numFmtId="167" fontId="17" fillId="0" borderId="33" xfId="0" applyNumberFormat="1" applyFont="1" applyBorder="1" applyAlignment="1">
      <alignment horizontal="center"/>
    </xf>
    <xf numFmtId="167" fontId="17" fillId="0" borderId="34" xfId="0" applyNumberFormat="1" applyFont="1" applyBorder="1" applyAlignment="1">
      <alignment horizontal="center"/>
    </xf>
    <xf numFmtId="167" fontId="17" fillId="0" borderId="36" xfId="0" applyNumberFormat="1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164" fontId="22" fillId="0" borderId="2" xfId="0" applyNumberFormat="1" applyFont="1" applyBorder="1" applyAlignment="1" applyProtection="1">
      <alignment horizontal="center"/>
      <protection locked="0"/>
    </xf>
    <xf numFmtId="164" fontId="22" fillId="0" borderId="1" xfId="0" applyNumberFormat="1" applyFont="1" applyBorder="1" applyAlignment="1" applyProtection="1">
      <alignment horizontal="center"/>
      <protection locked="0"/>
    </xf>
    <xf numFmtId="0" fontId="22" fillId="0" borderId="55" xfId="0" applyFont="1" applyBorder="1" applyAlignment="1" applyProtection="1">
      <alignment horizontal="center"/>
      <protection locked="0"/>
    </xf>
    <xf numFmtId="0" fontId="18" fillId="0" borderId="61" xfId="0" applyFont="1" applyBorder="1" applyAlignment="1">
      <alignment horizontal="center"/>
    </xf>
    <xf numFmtId="0" fontId="19" fillId="0" borderId="63" xfId="0" quotePrefix="1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2" fillId="0" borderId="64" xfId="0" applyFont="1" applyBorder="1" applyAlignment="1" applyProtection="1">
      <alignment horizontal="center"/>
      <protection locked="0"/>
    </xf>
    <xf numFmtId="164" fontId="1" fillId="0" borderId="65" xfId="0" applyNumberFormat="1" applyFont="1" applyBorder="1" applyAlignment="1" applyProtection="1">
      <alignment horizontal="right"/>
      <protection locked="0"/>
    </xf>
    <xf numFmtId="164" fontId="1" fillId="0" borderId="66" xfId="0" applyNumberFormat="1" applyFont="1" applyBorder="1" applyAlignment="1" applyProtection="1">
      <alignment horizontal="left"/>
      <protection locked="0"/>
    </xf>
    <xf numFmtId="164" fontId="22" fillId="0" borderId="35" xfId="0" applyNumberFormat="1" applyFont="1" applyBorder="1" applyAlignment="1" applyProtection="1">
      <alignment horizontal="center"/>
      <protection locked="0"/>
    </xf>
    <xf numFmtId="164" fontId="1" fillId="0" borderId="35" xfId="0" applyNumberFormat="1" applyFont="1" applyBorder="1" applyAlignment="1" applyProtection="1">
      <alignment horizontal="right"/>
      <protection locked="0"/>
    </xf>
    <xf numFmtId="164" fontId="1" fillId="0" borderId="67" xfId="0" applyNumberFormat="1" applyFont="1" applyBorder="1" applyAlignment="1" applyProtection="1">
      <alignment horizontal="left"/>
      <protection locked="0"/>
    </xf>
    <xf numFmtId="164" fontId="1" fillId="0" borderId="32" xfId="0" applyNumberFormat="1" applyFont="1" applyBorder="1" applyProtection="1">
      <protection locked="0"/>
    </xf>
    <xf numFmtId="2" fontId="1" fillId="2" borderId="29" xfId="0" applyNumberFormat="1" applyFont="1" applyFill="1" applyBorder="1" applyAlignment="1">
      <alignment horizontal="center"/>
    </xf>
    <xf numFmtId="0" fontId="22" fillId="0" borderId="56" xfId="0" applyFont="1" applyBorder="1" applyAlignment="1" applyProtection="1">
      <alignment horizontal="center"/>
      <protection locked="0"/>
    </xf>
    <xf numFmtId="169" fontId="21" fillId="0" borderId="0" xfId="0" applyNumberFormat="1" applyFont="1"/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25" fillId="0" borderId="0" xfId="0" applyFont="1"/>
    <xf numFmtId="14" fontId="5" fillId="0" borderId="0" xfId="0" applyNumberFormat="1" applyFont="1"/>
    <xf numFmtId="164" fontId="5" fillId="0" borderId="0" xfId="0" applyNumberFormat="1" applyFont="1" applyAlignment="1">
      <alignment vertical="center"/>
    </xf>
    <xf numFmtId="0" fontId="23" fillId="0" borderId="0" xfId="0" applyFont="1"/>
    <xf numFmtId="0" fontId="26" fillId="0" borderId="0" xfId="0" applyFont="1"/>
    <xf numFmtId="164" fontId="5" fillId="0" borderId="0" xfId="0" applyNumberFormat="1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166" fontId="30" fillId="0" borderId="0" xfId="0" applyNumberFormat="1" applyFont="1" applyAlignment="1" applyProtection="1">
      <alignment horizontal="right" vertical="center"/>
      <protection hidden="1"/>
    </xf>
    <xf numFmtId="0" fontId="31" fillId="0" borderId="0" xfId="0" applyFont="1" applyAlignment="1">
      <alignment horizontal="right" vertical="center"/>
    </xf>
    <xf numFmtId="0" fontId="0" fillId="0" borderId="61" xfId="0" applyBorder="1"/>
    <xf numFmtId="0" fontId="0" fillId="0" borderId="39" xfId="0" quotePrefix="1" applyBorder="1"/>
    <xf numFmtId="2" fontId="1" fillId="2" borderId="59" xfId="0" applyNumberFormat="1" applyFont="1" applyFill="1" applyBorder="1" applyAlignment="1">
      <alignment horizontal="center"/>
    </xf>
    <xf numFmtId="0" fontId="33" fillId="0" borderId="0" xfId="0" applyFont="1" applyAlignment="1">
      <alignment horizontal="left" indent="1"/>
    </xf>
    <xf numFmtId="0" fontId="34" fillId="0" borderId="0" xfId="0" applyFont="1" applyAlignment="1">
      <alignment horizontal="left" indent="1"/>
    </xf>
    <xf numFmtId="0" fontId="3" fillId="12" borderId="14" xfId="0" applyFont="1" applyFill="1" applyBorder="1" applyAlignment="1" applyProtection="1">
      <alignment horizontal="center"/>
      <protection locked="0"/>
    </xf>
    <xf numFmtId="0" fontId="3" fillId="13" borderId="10" xfId="0" applyFont="1" applyFill="1" applyBorder="1" applyAlignment="1" applyProtection="1">
      <alignment horizontal="center"/>
      <protection locked="0"/>
    </xf>
    <xf numFmtId="0" fontId="3" fillId="13" borderId="14" xfId="0" applyFont="1" applyFill="1" applyBorder="1" applyAlignment="1" applyProtection="1">
      <alignment horizontal="center"/>
      <protection locked="0"/>
    </xf>
    <xf numFmtId="0" fontId="3" fillId="13" borderId="28" xfId="0" applyFont="1" applyFill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left"/>
      <protection locked="0"/>
    </xf>
    <xf numFmtId="0" fontId="32" fillId="0" borderId="58" xfId="0" applyFont="1" applyBorder="1" applyAlignment="1" applyProtection="1">
      <alignment horizontal="left"/>
      <protection locked="0"/>
    </xf>
    <xf numFmtId="0" fontId="32" fillId="0" borderId="59" xfId="0" applyFont="1" applyBorder="1" applyAlignment="1" applyProtection="1">
      <alignment horizontal="left"/>
      <protection locked="0"/>
    </xf>
    <xf numFmtId="0" fontId="35" fillId="0" borderId="0" xfId="0" quotePrefix="1" applyFont="1" applyAlignment="1">
      <alignment horizontal="center"/>
    </xf>
    <xf numFmtId="0" fontId="35" fillId="0" borderId="0" xfId="0" quotePrefix="1" applyFont="1" applyAlignment="1">
      <alignment horizontal="right"/>
    </xf>
    <xf numFmtId="0" fontId="36" fillId="0" borderId="0" xfId="0" quotePrefix="1" applyFont="1" applyAlignment="1">
      <alignment horizontal="right"/>
    </xf>
    <xf numFmtId="0" fontId="1" fillId="3" borderId="4" xfId="0" applyFont="1" applyFill="1" applyBorder="1" applyAlignment="1">
      <alignment horizontal="left" vertical="top"/>
    </xf>
    <xf numFmtId="0" fontId="1" fillId="0" borderId="69" xfId="0" applyFont="1" applyBorder="1" applyAlignment="1">
      <alignment horizontal="center"/>
    </xf>
    <xf numFmtId="0" fontId="22" fillId="0" borderId="30" xfId="0" applyFont="1" applyBorder="1" applyAlignment="1" applyProtection="1">
      <alignment horizontal="center"/>
      <protection locked="0"/>
    </xf>
    <xf numFmtId="164" fontId="1" fillId="0" borderId="51" xfId="0" applyNumberFormat="1" applyFont="1" applyBorder="1" applyProtection="1">
      <protection locked="0"/>
    </xf>
    <xf numFmtId="0" fontId="22" fillId="0" borderId="70" xfId="0" applyFont="1" applyBorder="1" applyAlignment="1" applyProtection="1">
      <alignment horizontal="center"/>
      <protection locked="0"/>
    </xf>
    <xf numFmtId="164" fontId="1" fillId="0" borderId="58" xfId="0" applyNumberFormat="1" applyFont="1" applyBorder="1" applyProtection="1">
      <protection locked="0"/>
    </xf>
    <xf numFmtId="0" fontId="22" fillId="0" borderId="71" xfId="0" applyFont="1" applyBorder="1" applyAlignment="1" applyProtection="1">
      <alignment horizontal="center"/>
      <protection locked="0"/>
    </xf>
    <xf numFmtId="164" fontId="22" fillId="0" borderId="26" xfId="0" applyNumberFormat="1" applyFont="1" applyBorder="1" applyAlignment="1" applyProtection="1">
      <alignment horizontal="center"/>
      <protection locked="0"/>
    </xf>
    <xf numFmtId="164" fontId="1" fillId="0" borderId="59" xfId="0" applyNumberFormat="1" applyFont="1" applyBorder="1" applyProtection="1">
      <protection locked="0"/>
    </xf>
    <xf numFmtId="0" fontId="1" fillId="0" borderId="3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14" fontId="1" fillId="3" borderId="7" xfId="0" applyNumberFormat="1" applyFont="1" applyFill="1" applyBorder="1" applyAlignment="1" applyProtection="1">
      <alignment horizontal="center"/>
      <protection locked="0"/>
    </xf>
    <xf numFmtId="14" fontId="1" fillId="3" borderId="8" xfId="0" applyNumberFormat="1" applyFont="1" applyFill="1" applyBorder="1" applyAlignment="1" applyProtection="1">
      <alignment horizontal="center"/>
      <protection locked="0"/>
    </xf>
    <xf numFmtId="14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165" fontId="13" fillId="3" borderId="16" xfId="0" applyNumberFormat="1" applyFont="1" applyFill="1" applyBorder="1" applyAlignment="1" applyProtection="1">
      <alignment horizontal="center" vertical="center"/>
      <protection locked="0"/>
    </xf>
    <xf numFmtId="165" fontId="13" fillId="3" borderId="17" xfId="0" applyNumberFormat="1" applyFont="1" applyFill="1" applyBorder="1" applyAlignment="1" applyProtection="1">
      <alignment horizontal="center" vertical="center"/>
      <protection locked="0"/>
    </xf>
    <xf numFmtId="165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5" fillId="9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 indent="1"/>
    </xf>
    <xf numFmtId="1" fontId="8" fillId="0" borderId="0" xfId="0" quotePrefix="1" applyNumberFormat="1" applyFont="1" applyAlignment="1">
      <alignment horizontal="center"/>
    </xf>
    <xf numFmtId="1" fontId="8" fillId="0" borderId="43" xfId="0" quotePrefix="1" applyNumberFormat="1" applyFont="1" applyBorder="1" applyAlignment="1">
      <alignment horizontal="center"/>
    </xf>
    <xf numFmtId="0" fontId="12" fillId="8" borderId="48" xfId="0" applyFont="1" applyFill="1" applyBorder="1" applyAlignment="1">
      <alignment horizontal="center"/>
    </xf>
    <xf numFmtId="0" fontId="12" fillId="8" borderId="49" xfId="0" applyFont="1" applyFill="1" applyBorder="1" applyAlignment="1">
      <alignment horizontal="center"/>
    </xf>
    <xf numFmtId="0" fontId="10" fillId="8" borderId="45" xfId="0" applyFont="1" applyFill="1" applyBorder="1" applyAlignment="1">
      <alignment horizontal="left"/>
    </xf>
    <xf numFmtId="0" fontId="0" fillId="11" borderId="0" xfId="0" applyFill="1" applyAlignment="1">
      <alignment horizontal="center" vertical="center" wrapText="1"/>
    </xf>
  </cellXfs>
  <cellStyles count="1">
    <cellStyle name="Normal" xfId="0" builtinId="0"/>
  </cellStyles>
  <dxfs count="12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/>
        <strike val="0"/>
        <color theme="0" tint="-0.24994659260841701"/>
      </font>
      <fill>
        <patternFill patternType="lightDown">
          <fgColor rgb="FFA30002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1"/>
      </font>
      <fill>
        <patternFill>
          <fgColor theme="1"/>
          <bgColor theme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B5"/>
        </patternFill>
      </fill>
    </dxf>
  </dxfs>
  <tableStyles count="0" defaultTableStyle="TableStyleMedium2" defaultPivotStyle="PivotStyleLight16"/>
  <colors>
    <mruColors>
      <color rgb="FFA30002"/>
      <color rgb="FF740001"/>
      <color rgb="FFFFCCFF"/>
      <color rgb="FFFFFFB5"/>
      <color rgb="FFFFFF93"/>
      <color rgb="FFFFF8A6"/>
      <color rgb="FFFFF9B9"/>
      <color rgb="FFFFF798"/>
      <color rgb="FFFFF4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143757</xdr:colOff>
      <xdr:row>6</xdr:row>
      <xdr:rowOff>54253</xdr:rowOff>
    </xdr:from>
    <xdr:ext cx="787577" cy="280141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0090" y="1502053"/>
          <a:ext cx="78757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2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(3)</a:t>
          </a:r>
          <a:r>
            <a:rPr lang="sv-SE" sz="12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    </a:t>
          </a:r>
          <a:r>
            <a:rPr lang="sv-SE" sz="12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</a:t>
          </a:r>
          <a:r>
            <a:rPr lang="sv-SE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sv-SE" sz="1200" b="0">
            <a:solidFill>
              <a:srgbClr val="FF0000"/>
            </a:solidFill>
            <a:latin typeface="Wingdings 2" pitchFamily="2" charset="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3F39-08D1-9847-BBDF-4B5E4B93E4E4}">
  <sheetPr codeName="Blad1"/>
  <dimension ref="A1:Z52"/>
  <sheetViews>
    <sheetView tabSelected="1" zoomScale="150" zoomScaleNormal="150" workbookViewId="0">
      <selection activeCell="L3" sqref="L3"/>
    </sheetView>
  </sheetViews>
  <sheetFormatPr baseColWidth="10" defaultColWidth="13.33203125" defaultRowHeight="13" x14ac:dyDescent="0.15"/>
  <cols>
    <col min="1" max="1" width="3.83203125" style="1" customWidth="1"/>
    <col min="2" max="2" width="4" style="1" customWidth="1"/>
    <col min="3" max="3" width="4.83203125" style="1" customWidth="1"/>
    <col min="4" max="4" width="4.33203125" style="1" customWidth="1"/>
    <col min="5" max="6" width="3.83203125" style="1" customWidth="1"/>
    <col min="7" max="7" width="6.33203125" style="1" customWidth="1"/>
    <col min="8" max="9" width="3.83203125" style="1" customWidth="1"/>
    <col min="10" max="10" width="18.6640625" style="1" customWidth="1"/>
    <col min="11" max="11" width="5.83203125" style="9" bestFit="1" customWidth="1"/>
    <col min="12" max="12" width="6" style="9" customWidth="1"/>
    <col min="13" max="13" width="5.1640625" style="9" customWidth="1"/>
    <col min="14" max="14" width="7.83203125" style="9" customWidth="1"/>
    <col min="15" max="16" width="4.83203125" style="1" customWidth="1"/>
    <col min="17" max="17" width="4.33203125" style="1" customWidth="1"/>
    <col min="18" max="18" width="3.83203125" style="1" customWidth="1"/>
    <col min="19" max="19" width="3.6640625" style="1" customWidth="1"/>
    <col min="20" max="20" width="5.83203125" style="1" customWidth="1"/>
    <col min="21" max="21" width="3.6640625" style="1" customWidth="1"/>
    <col min="22" max="22" width="3.83203125" style="1" customWidth="1"/>
    <col min="23" max="23" width="12.33203125" style="1" bestFit="1" customWidth="1"/>
    <col min="24" max="24" width="3.6640625" style="1" customWidth="1"/>
    <col min="25" max="25" width="4.1640625" style="1" customWidth="1"/>
    <col min="26" max="253" width="13.33203125" style="1"/>
    <col min="254" max="254" width="7.33203125" style="1" customWidth="1"/>
    <col min="255" max="262" width="5" style="1" customWidth="1"/>
    <col min="263" max="263" width="9.83203125" style="1" customWidth="1"/>
    <col min="264" max="264" width="27" style="1" customWidth="1"/>
    <col min="265" max="265" width="11.6640625" style="1" customWidth="1"/>
    <col min="266" max="509" width="13.33203125" style="1"/>
    <col min="510" max="510" width="7.33203125" style="1" customWidth="1"/>
    <col min="511" max="518" width="5" style="1" customWidth="1"/>
    <col min="519" max="519" width="9.83203125" style="1" customWidth="1"/>
    <col min="520" max="520" width="27" style="1" customWidth="1"/>
    <col min="521" max="521" width="11.6640625" style="1" customWidth="1"/>
    <col min="522" max="765" width="13.33203125" style="1"/>
    <col min="766" max="766" width="7.33203125" style="1" customWidth="1"/>
    <col min="767" max="774" width="5" style="1" customWidth="1"/>
    <col min="775" max="775" width="9.83203125" style="1" customWidth="1"/>
    <col min="776" max="776" width="27" style="1" customWidth="1"/>
    <col min="777" max="777" width="11.6640625" style="1" customWidth="1"/>
    <col min="778" max="1021" width="13.33203125" style="1"/>
    <col min="1022" max="1022" width="7.33203125" style="1" customWidth="1"/>
    <col min="1023" max="1030" width="5" style="1" customWidth="1"/>
    <col min="1031" max="1031" width="9.83203125" style="1" customWidth="1"/>
    <col min="1032" max="1032" width="27" style="1" customWidth="1"/>
    <col min="1033" max="1033" width="11.6640625" style="1" customWidth="1"/>
    <col min="1034" max="1277" width="13.33203125" style="1"/>
    <col min="1278" max="1278" width="7.33203125" style="1" customWidth="1"/>
    <col min="1279" max="1286" width="5" style="1" customWidth="1"/>
    <col min="1287" max="1287" width="9.83203125" style="1" customWidth="1"/>
    <col min="1288" max="1288" width="27" style="1" customWidth="1"/>
    <col min="1289" max="1289" width="11.6640625" style="1" customWidth="1"/>
    <col min="1290" max="1533" width="13.33203125" style="1"/>
    <col min="1534" max="1534" width="7.33203125" style="1" customWidth="1"/>
    <col min="1535" max="1542" width="5" style="1" customWidth="1"/>
    <col min="1543" max="1543" width="9.83203125" style="1" customWidth="1"/>
    <col min="1544" max="1544" width="27" style="1" customWidth="1"/>
    <col min="1545" max="1545" width="11.6640625" style="1" customWidth="1"/>
    <col min="1546" max="1789" width="13.33203125" style="1"/>
    <col min="1790" max="1790" width="7.33203125" style="1" customWidth="1"/>
    <col min="1791" max="1798" width="5" style="1" customWidth="1"/>
    <col min="1799" max="1799" width="9.83203125" style="1" customWidth="1"/>
    <col min="1800" max="1800" width="27" style="1" customWidth="1"/>
    <col min="1801" max="1801" width="11.6640625" style="1" customWidth="1"/>
    <col min="1802" max="2045" width="13.33203125" style="1"/>
    <col min="2046" max="2046" width="7.33203125" style="1" customWidth="1"/>
    <col min="2047" max="2054" width="5" style="1" customWidth="1"/>
    <col min="2055" max="2055" width="9.83203125" style="1" customWidth="1"/>
    <col min="2056" max="2056" width="27" style="1" customWidth="1"/>
    <col min="2057" max="2057" width="11.6640625" style="1" customWidth="1"/>
    <col min="2058" max="2301" width="13.33203125" style="1"/>
    <col min="2302" max="2302" width="7.33203125" style="1" customWidth="1"/>
    <col min="2303" max="2310" width="5" style="1" customWidth="1"/>
    <col min="2311" max="2311" width="9.83203125" style="1" customWidth="1"/>
    <col min="2312" max="2312" width="27" style="1" customWidth="1"/>
    <col min="2313" max="2313" width="11.6640625" style="1" customWidth="1"/>
    <col min="2314" max="2557" width="13.33203125" style="1"/>
    <col min="2558" max="2558" width="7.33203125" style="1" customWidth="1"/>
    <col min="2559" max="2566" width="5" style="1" customWidth="1"/>
    <col min="2567" max="2567" width="9.83203125" style="1" customWidth="1"/>
    <col min="2568" max="2568" width="27" style="1" customWidth="1"/>
    <col min="2569" max="2569" width="11.6640625" style="1" customWidth="1"/>
    <col min="2570" max="2813" width="13.33203125" style="1"/>
    <col min="2814" max="2814" width="7.33203125" style="1" customWidth="1"/>
    <col min="2815" max="2822" width="5" style="1" customWidth="1"/>
    <col min="2823" max="2823" width="9.83203125" style="1" customWidth="1"/>
    <col min="2824" max="2824" width="27" style="1" customWidth="1"/>
    <col min="2825" max="2825" width="11.6640625" style="1" customWidth="1"/>
    <col min="2826" max="3069" width="13.33203125" style="1"/>
    <col min="3070" max="3070" width="7.33203125" style="1" customWidth="1"/>
    <col min="3071" max="3078" width="5" style="1" customWidth="1"/>
    <col min="3079" max="3079" width="9.83203125" style="1" customWidth="1"/>
    <col min="3080" max="3080" width="27" style="1" customWidth="1"/>
    <col min="3081" max="3081" width="11.6640625" style="1" customWidth="1"/>
    <col min="3082" max="3325" width="13.33203125" style="1"/>
    <col min="3326" max="3326" width="7.33203125" style="1" customWidth="1"/>
    <col min="3327" max="3334" width="5" style="1" customWidth="1"/>
    <col min="3335" max="3335" width="9.83203125" style="1" customWidth="1"/>
    <col min="3336" max="3336" width="27" style="1" customWidth="1"/>
    <col min="3337" max="3337" width="11.6640625" style="1" customWidth="1"/>
    <col min="3338" max="3581" width="13.33203125" style="1"/>
    <col min="3582" max="3582" width="7.33203125" style="1" customWidth="1"/>
    <col min="3583" max="3590" width="5" style="1" customWidth="1"/>
    <col min="3591" max="3591" width="9.83203125" style="1" customWidth="1"/>
    <col min="3592" max="3592" width="27" style="1" customWidth="1"/>
    <col min="3593" max="3593" width="11.6640625" style="1" customWidth="1"/>
    <col min="3594" max="3837" width="13.33203125" style="1"/>
    <col min="3838" max="3838" width="7.33203125" style="1" customWidth="1"/>
    <col min="3839" max="3846" width="5" style="1" customWidth="1"/>
    <col min="3847" max="3847" width="9.83203125" style="1" customWidth="1"/>
    <col min="3848" max="3848" width="27" style="1" customWidth="1"/>
    <col min="3849" max="3849" width="11.6640625" style="1" customWidth="1"/>
    <col min="3850" max="4093" width="13.33203125" style="1"/>
    <col min="4094" max="4094" width="7.33203125" style="1" customWidth="1"/>
    <col min="4095" max="4102" width="5" style="1" customWidth="1"/>
    <col min="4103" max="4103" width="9.83203125" style="1" customWidth="1"/>
    <col min="4104" max="4104" width="27" style="1" customWidth="1"/>
    <col min="4105" max="4105" width="11.6640625" style="1" customWidth="1"/>
    <col min="4106" max="4349" width="13.33203125" style="1"/>
    <col min="4350" max="4350" width="7.33203125" style="1" customWidth="1"/>
    <col min="4351" max="4358" width="5" style="1" customWidth="1"/>
    <col min="4359" max="4359" width="9.83203125" style="1" customWidth="1"/>
    <col min="4360" max="4360" width="27" style="1" customWidth="1"/>
    <col min="4361" max="4361" width="11.6640625" style="1" customWidth="1"/>
    <col min="4362" max="4605" width="13.33203125" style="1"/>
    <col min="4606" max="4606" width="7.33203125" style="1" customWidth="1"/>
    <col min="4607" max="4614" width="5" style="1" customWidth="1"/>
    <col min="4615" max="4615" width="9.83203125" style="1" customWidth="1"/>
    <col min="4616" max="4616" width="27" style="1" customWidth="1"/>
    <col min="4617" max="4617" width="11.6640625" style="1" customWidth="1"/>
    <col min="4618" max="4861" width="13.33203125" style="1"/>
    <col min="4862" max="4862" width="7.33203125" style="1" customWidth="1"/>
    <col min="4863" max="4870" width="5" style="1" customWidth="1"/>
    <col min="4871" max="4871" width="9.83203125" style="1" customWidth="1"/>
    <col min="4872" max="4872" width="27" style="1" customWidth="1"/>
    <col min="4873" max="4873" width="11.6640625" style="1" customWidth="1"/>
    <col min="4874" max="5117" width="13.33203125" style="1"/>
    <col min="5118" max="5118" width="7.33203125" style="1" customWidth="1"/>
    <col min="5119" max="5126" width="5" style="1" customWidth="1"/>
    <col min="5127" max="5127" width="9.83203125" style="1" customWidth="1"/>
    <col min="5128" max="5128" width="27" style="1" customWidth="1"/>
    <col min="5129" max="5129" width="11.6640625" style="1" customWidth="1"/>
    <col min="5130" max="5373" width="13.33203125" style="1"/>
    <col min="5374" max="5374" width="7.33203125" style="1" customWidth="1"/>
    <col min="5375" max="5382" width="5" style="1" customWidth="1"/>
    <col min="5383" max="5383" width="9.83203125" style="1" customWidth="1"/>
    <col min="5384" max="5384" width="27" style="1" customWidth="1"/>
    <col min="5385" max="5385" width="11.6640625" style="1" customWidth="1"/>
    <col min="5386" max="5629" width="13.33203125" style="1"/>
    <col min="5630" max="5630" width="7.33203125" style="1" customWidth="1"/>
    <col min="5631" max="5638" width="5" style="1" customWidth="1"/>
    <col min="5639" max="5639" width="9.83203125" style="1" customWidth="1"/>
    <col min="5640" max="5640" width="27" style="1" customWidth="1"/>
    <col min="5641" max="5641" width="11.6640625" style="1" customWidth="1"/>
    <col min="5642" max="5885" width="13.33203125" style="1"/>
    <col min="5886" max="5886" width="7.33203125" style="1" customWidth="1"/>
    <col min="5887" max="5894" width="5" style="1" customWidth="1"/>
    <col min="5895" max="5895" width="9.83203125" style="1" customWidth="1"/>
    <col min="5896" max="5896" width="27" style="1" customWidth="1"/>
    <col min="5897" max="5897" width="11.6640625" style="1" customWidth="1"/>
    <col min="5898" max="6141" width="13.33203125" style="1"/>
    <col min="6142" max="6142" width="7.33203125" style="1" customWidth="1"/>
    <col min="6143" max="6150" width="5" style="1" customWidth="1"/>
    <col min="6151" max="6151" width="9.83203125" style="1" customWidth="1"/>
    <col min="6152" max="6152" width="27" style="1" customWidth="1"/>
    <col min="6153" max="6153" width="11.6640625" style="1" customWidth="1"/>
    <col min="6154" max="6397" width="13.33203125" style="1"/>
    <col min="6398" max="6398" width="7.33203125" style="1" customWidth="1"/>
    <col min="6399" max="6406" width="5" style="1" customWidth="1"/>
    <col min="6407" max="6407" width="9.83203125" style="1" customWidth="1"/>
    <col min="6408" max="6408" width="27" style="1" customWidth="1"/>
    <col min="6409" max="6409" width="11.6640625" style="1" customWidth="1"/>
    <col min="6410" max="6653" width="13.33203125" style="1"/>
    <col min="6654" max="6654" width="7.33203125" style="1" customWidth="1"/>
    <col min="6655" max="6662" width="5" style="1" customWidth="1"/>
    <col min="6663" max="6663" width="9.83203125" style="1" customWidth="1"/>
    <col min="6664" max="6664" width="27" style="1" customWidth="1"/>
    <col min="6665" max="6665" width="11.6640625" style="1" customWidth="1"/>
    <col min="6666" max="6909" width="13.33203125" style="1"/>
    <col min="6910" max="6910" width="7.33203125" style="1" customWidth="1"/>
    <col min="6911" max="6918" width="5" style="1" customWidth="1"/>
    <col min="6919" max="6919" width="9.83203125" style="1" customWidth="1"/>
    <col min="6920" max="6920" width="27" style="1" customWidth="1"/>
    <col min="6921" max="6921" width="11.6640625" style="1" customWidth="1"/>
    <col min="6922" max="7165" width="13.33203125" style="1"/>
    <col min="7166" max="7166" width="7.33203125" style="1" customWidth="1"/>
    <col min="7167" max="7174" width="5" style="1" customWidth="1"/>
    <col min="7175" max="7175" width="9.83203125" style="1" customWidth="1"/>
    <col min="7176" max="7176" width="27" style="1" customWidth="1"/>
    <col min="7177" max="7177" width="11.6640625" style="1" customWidth="1"/>
    <col min="7178" max="7421" width="13.33203125" style="1"/>
    <col min="7422" max="7422" width="7.33203125" style="1" customWidth="1"/>
    <col min="7423" max="7430" width="5" style="1" customWidth="1"/>
    <col min="7431" max="7431" width="9.83203125" style="1" customWidth="1"/>
    <col min="7432" max="7432" width="27" style="1" customWidth="1"/>
    <col min="7433" max="7433" width="11.6640625" style="1" customWidth="1"/>
    <col min="7434" max="7677" width="13.33203125" style="1"/>
    <col min="7678" max="7678" width="7.33203125" style="1" customWidth="1"/>
    <col min="7679" max="7686" width="5" style="1" customWidth="1"/>
    <col min="7687" max="7687" width="9.83203125" style="1" customWidth="1"/>
    <col min="7688" max="7688" width="27" style="1" customWidth="1"/>
    <col min="7689" max="7689" width="11.6640625" style="1" customWidth="1"/>
    <col min="7690" max="7933" width="13.33203125" style="1"/>
    <col min="7934" max="7934" width="7.33203125" style="1" customWidth="1"/>
    <col min="7935" max="7942" width="5" style="1" customWidth="1"/>
    <col min="7943" max="7943" width="9.83203125" style="1" customWidth="1"/>
    <col min="7944" max="7944" width="27" style="1" customWidth="1"/>
    <col min="7945" max="7945" width="11.6640625" style="1" customWidth="1"/>
    <col min="7946" max="8189" width="13.33203125" style="1"/>
    <col min="8190" max="8190" width="7.33203125" style="1" customWidth="1"/>
    <col min="8191" max="8198" width="5" style="1" customWidth="1"/>
    <col min="8199" max="8199" width="9.83203125" style="1" customWidth="1"/>
    <col min="8200" max="8200" width="27" style="1" customWidth="1"/>
    <col min="8201" max="8201" width="11.6640625" style="1" customWidth="1"/>
    <col min="8202" max="8445" width="13.33203125" style="1"/>
    <col min="8446" max="8446" width="7.33203125" style="1" customWidth="1"/>
    <col min="8447" max="8454" width="5" style="1" customWidth="1"/>
    <col min="8455" max="8455" width="9.83203125" style="1" customWidth="1"/>
    <col min="8456" max="8456" width="27" style="1" customWidth="1"/>
    <col min="8457" max="8457" width="11.6640625" style="1" customWidth="1"/>
    <col min="8458" max="8701" width="13.33203125" style="1"/>
    <col min="8702" max="8702" width="7.33203125" style="1" customWidth="1"/>
    <col min="8703" max="8710" width="5" style="1" customWidth="1"/>
    <col min="8711" max="8711" width="9.83203125" style="1" customWidth="1"/>
    <col min="8712" max="8712" width="27" style="1" customWidth="1"/>
    <col min="8713" max="8713" width="11.6640625" style="1" customWidth="1"/>
    <col min="8714" max="8957" width="13.33203125" style="1"/>
    <col min="8958" max="8958" width="7.33203125" style="1" customWidth="1"/>
    <col min="8959" max="8966" width="5" style="1" customWidth="1"/>
    <col min="8967" max="8967" width="9.83203125" style="1" customWidth="1"/>
    <col min="8968" max="8968" width="27" style="1" customWidth="1"/>
    <col min="8969" max="8969" width="11.6640625" style="1" customWidth="1"/>
    <col min="8970" max="9213" width="13.33203125" style="1"/>
    <col min="9214" max="9214" width="7.33203125" style="1" customWidth="1"/>
    <col min="9215" max="9222" width="5" style="1" customWidth="1"/>
    <col min="9223" max="9223" width="9.83203125" style="1" customWidth="1"/>
    <col min="9224" max="9224" width="27" style="1" customWidth="1"/>
    <col min="9225" max="9225" width="11.6640625" style="1" customWidth="1"/>
    <col min="9226" max="9469" width="13.33203125" style="1"/>
    <col min="9470" max="9470" width="7.33203125" style="1" customWidth="1"/>
    <col min="9471" max="9478" width="5" style="1" customWidth="1"/>
    <col min="9479" max="9479" width="9.83203125" style="1" customWidth="1"/>
    <col min="9480" max="9480" width="27" style="1" customWidth="1"/>
    <col min="9481" max="9481" width="11.6640625" style="1" customWidth="1"/>
    <col min="9482" max="9725" width="13.33203125" style="1"/>
    <col min="9726" max="9726" width="7.33203125" style="1" customWidth="1"/>
    <col min="9727" max="9734" width="5" style="1" customWidth="1"/>
    <col min="9735" max="9735" width="9.83203125" style="1" customWidth="1"/>
    <col min="9736" max="9736" width="27" style="1" customWidth="1"/>
    <col min="9737" max="9737" width="11.6640625" style="1" customWidth="1"/>
    <col min="9738" max="9981" width="13.33203125" style="1"/>
    <col min="9982" max="9982" width="7.33203125" style="1" customWidth="1"/>
    <col min="9983" max="9990" width="5" style="1" customWidth="1"/>
    <col min="9991" max="9991" width="9.83203125" style="1" customWidth="1"/>
    <col min="9992" max="9992" width="27" style="1" customWidth="1"/>
    <col min="9993" max="9993" width="11.6640625" style="1" customWidth="1"/>
    <col min="9994" max="10237" width="13.33203125" style="1"/>
    <col min="10238" max="10238" width="7.33203125" style="1" customWidth="1"/>
    <col min="10239" max="10246" width="5" style="1" customWidth="1"/>
    <col min="10247" max="10247" width="9.83203125" style="1" customWidth="1"/>
    <col min="10248" max="10248" width="27" style="1" customWidth="1"/>
    <col min="10249" max="10249" width="11.6640625" style="1" customWidth="1"/>
    <col min="10250" max="10493" width="13.33203125" style="1"/>
    <col min="10494" max="10494" width="7.33203125" style="1" customWidth="1"/>
    <col min="10495" max="10502" width="5" style="1" customWidth="1"/>
    <col min="10503" max="10503" width="9.83203125" style="1" customWidth="1"/>
    <col min="10504" max="10504" width="27" style="1" customWidth="1"/>
    <col min="10505" max="10505" width="11.6640625" style="1" customWidth="1"/>
    <col min="10506" max="10749" width="13.33203125" style="1"/>
    <col min="10750" max="10750" width="7.33203125" style="1" customWidth="1"/>
    <col min="10751" max="10758" width="5" style="1" customWidth="1"/>
    <col min="10759" max="10759" width="9.83203125" style="1" customWidth="1"/>
    <col min="10760" max="10760" width="27" style="1" customWidth="1"/>
    <col min="10761" max="10761" width="11.6640625" style="1" customWidth="1"/>
    <col min="10762" max="11005" width="13.33203125" style="1"/>
    <col min="11006" max="11006" width="7.33203125" style="1" customWidth="1"/>
    <col min="11007" max="11014" width="5" style="1" customWidth="1"/>
    <col min="11015" max="11015" width="9.83203125" style="1" customWidth="1"/>
    <col min="11016" max="11016" width="27" style="1" customWidth="1"/>
    <col min="11017" max="11017" width="11.6640625" style="1" customWidth="1"/>
    <col min="11018" max="11261" width="13.33203125" style="1"/>
    <col min="11262" max="11262" width="7.33203125" style="1" customWidth="1"/>
    <col min="11263" max="11270" width="5" style="1" customWidth="1"/>
    <col min="11271" max="11271" width="9.83203125" style="1" customWidth="1"/>
    <col min="11272" max="11272" width="27" style="1" customWidth="1"/>
    <col min="11273" max="11273" width="11.6640625" style="1" customWidth="1"/>
    <col min="11274" max="11517" width="13.33203125" style="1"/>
    <col min="11518" max="11518" width="7.33203125" style="1" customWidth="1"/>
    <col min="11519" max="11526" width="5" style="1" customWidth="1"/>
    <col min="11527" max="11527" width="9.83203125" style="1" customWidth="1"/>
    <col min="11528" max="11528" width="27" style="1" customWidth="1"/>
    <col min="11529" max="11529" width="11.6640625" style="1" customWidth="1"/>
    <col min="11530" max="11773" width="13.33203125" style="1"/>
    <col min="11774" max="11774" width="7.33203125" style="1" customWidth="1"/>
    <col min="11775" max="11782" width="5" style="1" customWidth="1"/>
    <col min="11783" max="11783" width="9.83203125" style="1" customWidth="1"/>
    <col min="11784" max="11784" width="27" style="1" customWidth="1"/>
    <col min="11785" max="11785" width="11.6640625" style="1" customWidth="1"/>
    <col min="11786" max="12029" width="13.33203125" style="1"/>
    <col min="12030" max="12030" width="7.33203125" style="1" customWidth="1"/>
    <col min="12031" max="12038" width="5" style="1" customWidth="1"/>
    <col min="12039" max="12039" width="9.83203125" style="1" customWidth="1"/>
    <col min="12040" max="12040" width="27" style="1" customWidth="1"/>
    <col min="12041" max="12041" width="11.6640625" style="1" customWidth="1"/>
    <col min="12042" max="12285" width="13.33203125" style="1"/>
    <col min="12286" max="12286" width="7.33203125" style="1" customWidth="1"/>
    <col min="12287" max="12294" width="5" style="1" customWidth="1"/>
    <col min="12295" max="12295" width="9.83203125" style="1" customWidth="1"/>
    <col min="12296" max="12296" width="27" style="1" customWidth="1"/>
    <col min="12297" max="12297" width="11.6640625" style="1" customWidth="1"/>
    <col min="12298" max="12541" width="13.33203125" style="1"/>
    <col min="12542" max="12542" width="7.33203125" style="1" customWidth="1"/>
    <col min="12543" max="12550" width="5" style="1" customWidth="1"/>
    <col min="12551" max="12551" width="9.83203125" style="1" customWidth="1"/>
    <col min="12552" max="12552" width="27" style="1" customWidth="1"/>
    <col min="12553" max="12553" width="11.6640625" style="1" customWidth="1"/>
    <col min="12554" max="12797" width="13.33203125" style="1"/>
    <col min="12798" max="12798" width="7.33203125" style="1" customWidth="1"/>
    <col min="12799" max="12806" width="5" style="1" customWidth="1"/>
    <col min="12807" max="12807" width="9.83203125" style="1" customWidth="1"/>
    <col min="12808" max="12808" width="27" style="1" customWidth="1"/>
    <col min="12809" max="12809" width="11.6640625" style="1" customWidth="1"/>
    <col min="12810" max="13053" width="13.33203125" style="1"/>
    <col min="13054" max="13054" width="7.33203125" style="1" customWidth="1"/>
    <col min="13055" max="13062" width="5" style="1" customWidth="1"/>
    <col min="13063" max="13063" width="9.83203125" style="1" customWidth="1"/>
    <col min="13064" max="13064" width="27" style="1" customWidth="1"/>
    <col min="13065" max="13065" width="11.6640625" style="1" customWidth="1"/>
    <col min="13066" max="13309" width="13.33203125" style="1"/>
    <col min="13310" max="13310" width="7.33203125" style="1" customWidth="1"/>
    <col min="13311" max="13318" width="5" style="1" customWidth="1"/>
    <col min="13319" max="13319" width="9.83203125" style="1" customWidth="1"/>
    <col min="13320" max="13320" width="27" style="1" customWidth="1"/>
    <col min="13321" max="13321" width="11.6640625" style="1" customWidth="1"/>
    <col min="13322" max="13565" width="13.33203125" style="1"/>
    <col min="13566" max="13566" width="7.33203125" style="1" customWidth="1"/>
    <col min="13567" max="13574" width="5" style="1" customWidth="1"/>
    <col min="13575" max="13575" width="9.83203125" style="1" customWidth="1"/>
    <col min="13576" max="13576" width="27" style="1" customWidth="1"/>
    <col min="13577" max="13577" width="11.6640625" style="1" customWidth="1"/>
    <col min="13578" max="13821" width="13.33203125" style="1"/>
    <col min="13822" max="13822" width="7.33203125" style="1" customWidth="1"/>
    <col min="13823" max="13830" width="5" style="1" customWidth="1"/>
    <col min="13831" max="13831" width="9.83203125" style="1" customWidth="1"/>
    <col min="13832" max="13832" width="27" style="1" customWidth="1"/>
    <col min="13833" max="13833" width="11.6640625" style="1" customWidth="1"/>
    <col min="13834" max="14077" width="13.33203125" style="1"/>
    <col min="14078" max="14078" width="7.33203125" style="1" customWidth="1"/>
    <col min="14079" max="14086" width="5" style="1" customWidth="1"/>
    <col min="14087" max="14087" width="9.83203125" style="1" customWidth="1"/>
    <col min="14088" max="14088" width="27" style="1" customWidth="1"/>
    <col min="14089" max="14089" width="11.6640625" style="1" customWidth="1"/>
    <col min="14090" max="14333" width="13.33203125" style="1"/>
    <col min="14334" max="14334" width="7.33203125" style="1" customWidth="1"/>
    <col min="14335" max="14342" width="5" style="1" customWidth="1"/>
    <col min="14343" max="14343" width="9.83203125" style="1" customWidth="1"/>
    <col min="14344" max="14344" width="27" style="1" customWidth="1"/>
    <col min="14345" max="14345" width="11.6640625" style="1" customWidth="1"/>
    <col min="14346" max="14589" width="13.33203125" style="1"/>
    <col min="14590" max="14590" width="7.33203125" style="1" customWidth="1"/>
    <col min="14591" max="14598" width="5" style="1" customWidth="1"/>
    <col min="14599" max="14599" width="9.83203125" style="1" customWidth="1"/>
    <col min="14600" max="14600" width="27" style="1" customWidth="1"/>
    <col min="14601" max="14601" width="11.6640625" style="1" customWidth="1"/>
    <col min="14602" max="14845" width="13.33203125" style="1"/>
    <col min="14846" max="14846" width="7.33203125" style="1" customWidth="1"/>
    <col min="14847" max="14854" width="5" style="1" customWidth="1"/>
    <col min="14855" max="14855" width="9.83203125" style="1" customWidth="1"/>
    <col min="14856" max="14856" width="27" style="1" customWidth="1"/>
    <col min="14857" max="14857" width="11.6640625" style="1" customWidth="1"/>
    <col min="14858" max="15101" width="13.33203125" style="1"/>
    <col min="15102" max="15102" width="7.33203125" style="1" customWidth="1"/>
    <col min="15103" max="15110" width="5" style="1" customWidth="1"/>
    <col min="15111" max="15111" width="9.83203125" style="1" customWidth="1"/>
    <col min="15112" max="15112" width="27" style="1" customWidth="1"/>
    <col min="15113" max="15113" width="11.6640625" style="1" customWidth="1"/>
    <col min="15114" max="15357" width="13.33203125" style="1"/>
    <col min="15358" max="15358" width="7.33203125" style="1" customWidth="1"/>
    <col min="15359" max="15366" width="5" style="1" customWidth="1"/>
    <col min="15367" max="15367" width="9.83203125" style="1" customWidth="1"/>
    <col min="15368" max="15368" width="27" style="1" customWidth="1"/>
    <col min="15369" max="15369" width="11.6640625" style="1" customWidth="1"/>
    <col min="15370" max="15613" width="13.33203125" style="1"/>
    <col min="15614" max="15614" width="7.33203125" style="1" customWidth="1"/>
    <col min="15615" max="15622" width="5" style="1" customWidth="1"/>
    <col min="15623" max="15623" width="9.83203125" style="1" customWidth="1"/>
    <col min="15624" max="15624" width="27" style="1" customWidth="1"/>
    <col min="15625" max="15625" width="11.6640625" style="1" customWidth="1"/>
    <col min="15626" max="15869" width="13.33203125" style="1"/>
    <col min="15870" max="15870" width="7.33203125" style="1" customWidth="1"/>
    <col min="15871" max="15878" width="5" style="1" customWidth="1"/>
    <col min="15879" max="15879" width="9.83203125" style="1" customWidth="1"/>
    <col min="15880" max="15880" width="27" style="1" customWidth="1"/>
    <col min="15881" max="15881" width="11.6640625" style="1" customWidth="1"/>
    <col min="15882" max="16125" width="13.33203125" style="1"/>
    <col min="16126" max="16126" width="7.33203125" style="1" customWidth="1"/>
    <col min="16127" max="16134" width="5" style="1" customWidth="1"/>
    <col min="16135" max="16135" width="9.83203125" style="1" customWidth="1"/>
    <col min="16136" max="16136" width="27" style="1" customWidth="1"/>
    <col min="16137" max="16137" width="11.6640625" style="1" customWidth="1"/>
    <col min="16138" max="16384" width="13.33203125" style="1"/>
  </cols>
  <sheetData>
    <row r="1" spans="1:26" ht="33" customHeight="1" thickBot="1" x14ac:dyDescent="0.2">
      <c r="A1" s="166" t="s">
        <v>60</v>
      </c>
      <c r="B1" s="166"/>
      <c r="C1" s="166"/>
      <c r="D1" s="166"/>
      <c r="E1" s="166"/>
      <c r="F1" s="166"/>
      <c r="G1" s="166"/>
      <c r="H1" s="57"/>
      <c r="I1" s="57"/>
    </row>
    <row r="2" spans="1:26" ht="16" customHeight="1" thickBot="1" x14ac:dyDescent="0.2">
      <c r="A2" s="105" t="s">
        <v>56</v>
      </c>
      <c r="B2" s="133" t="s">
        <v>100</v>
      </c>
      <c r="C2" s="173">
        <v>2024</v>
      </c>
      <c r="D2" s="174"/>
      <c r="E2" s="175"/>
      <c r="O2" s="104"/>
      <c r="P2" s="104"/>
      <c r="Q2" s="104"/>
      <c r="V2" s="18" t="s">
        <v>30</v>
      </c>
      <c r="X2" s="18">
        <f>VLOOKUP($C$3,Dagar!$A$2:$B$13,2,FALSE)</f>
        <v>3</v>
      </c>
    </row>
    <row r="3" spans="1:26" ht="16" customHeight="1" thickBot="1" x14ac:dyDescent="0.2">
      <c r="A3" s="179" t="s">
        <v>64</v>
      </c>
      <c r="B3" s="180"/>
      <c r="C3" s="176" t="s">
        <v>14</v>
      </c>
      <c r="D3" s="177"/>
      <c r="E3" s="178"/>
      <c r="F3" s="168" t="s">
        <v>65</v>
      </c>
      <c r="G3" s="169"/>
      <c r="J3" s="167" t="s">
        <v>57</v>
      </c>
      <c r="K3" s="167"/>
      <c r="L3" s="58"/>
    </row>
    <row r="4" spans="1:26" ht="16" customHeight="1" thickBot="1" x14ac:dyDescent="0.2">
      <c r="M4" s="132" t="s">
        <v>99</v>
      </c>
    </row>
    <row r="5" spans="1:26" ht="13" customHeight="1" x14ac:dyDescent="0.2">
      <c r="A5" s="22" t="s">
        <v>85</v>
      </c>
      <c r="B5" s="23"/>
      <c r="C5" s="54"/>
      <c r="D5" s="54"/>
      <c r="E5" s="54"/>
      <c r="F5" s="54"/>
      <c r="G5" s="54"/>
      <c r="H5" s="54"/>
      <c r="I5" s="55"/>
      <c r="J5" s="22" t="s">
        <v>86</v>
      </c>
      <c r="K5" s="24"/>
      <c r="L5" s="25"/>
      <c r="M5" s="25" t="s">
        <v>23</v>
      </c>
      <c r="N5" s="51" t="s">
        <v>104</v>
      </c>
      <c r="O5"/>
      <c r="P5"/>
      <c r="Q5"/>
      <c r="R5"/>
      <c r="S5"/>
      <c r="T5"/>
      <c r="U5"/>
      <c r="V5"/>
      <c r="W5"/>
      <c r="X5"/>
      <c r="Y5"/>
      <c r="Z5"/>
    </row>
    <row r="6" spans="1:26" ht="19" customHeight="1" thickBot="1" x14ac:dyDescent="0.25">
      <c r="A6" s="170"/>
      <c r="B6" s="171"/>
      <c r="C6" s="171"/>
      <c r="D6" s="171"/>
      <c r="E6" s="171"/>
      <c r="F6" s="171"/>
      <c r="G6" s="171"/>
      <c r="H6" s="171"/>
      <c r="I6" s="172"/>
      <c r="J6" s="170"/>
      <c r="K6" s="171"/>
      <c r="L6" s="172"/>
      <c r="M6" s="56">
        <v>100</v>
      </c>
      <c r="N6" s="52">
        <f>G51*M6/100</f>
        <v>7.95</v>
      </c>
      <c r="O6"/>
      <c r="P6"/>
      <c r="Q6"/>
      <c r="R6"/>
      <c r="S6"/>
      <c r="T6"/>
      <c r="U6"/>
      <c r="V6"/>
      <c r="W6"/>
      <c r="X6"/>
      <c r="Y6"/>
      <c r="Z6"/>
    </row>
    <row r="7" spans="1:26" ht="15" customHeight="1" x14ac:dyDescent="0.2">
      <c r="A7" s="183" t="s">
        <v>87</v>
      </c>
      <c r="B7" s="184"/>
      <c r="C7" s="72" t="s">
        <v>24</v>
      </c>
      <c r="D7" s="73" t="s">
        <v>70</v>
      </c>
      <c r="E7" s="144" t="s">
        <v>2</v>
      </c>
      <c r="F7" s="145"/>
      <c r="G7" s="66" t="s">
        <v>62</v>
      </c>
      <c r="H7" s="146" t="s">
        <v>3</v>
      </c>
      <c r="I7" s="147"/>
      <c r="J7" s="148" t="s">
        <v>72</v>
      </c>
      <c r="K7" s="20" t="s">
        <v>84</v>
      </c>
      <c r="L7" s="21" t="s">
        <v>10</v>
      </c>
      <c r="M7" s="19" t="s">
        <v>23</v>
      </c>
      <c r="N7" s="19" t="s">
        <v>9</v>
      </c>
      <c r="O7"/>
      <c r="P7"/>
      <c r="Q7"/>
      <c r="R7"/>
      <c r="S7"/>
      <c r="T7"/>
      <c r="U7"/>
      <c r="V7"/>
      <c r="W7"/>
      <c r="X7"/>
      <c r="Y7"/>
      <c r="Z7"/>
    </row>
    <row r="8" spans="1:26" ht="15" customHeight="1" thickBot="1" x14ac:dyDescent="0.25">
      <c r="A8" s="181" t="s">
        <v>27</v>
      </c>
      <c r="B8" s="182"/>
      <c r="C8" s="13" t="s">
        <v>25</v>
      </c>
      <c r="D8" s="76" t="s">
        <v>71</v>
      </c>
      <c r="E8" s="150" t="s">
        <v>4</v>
      </c>
      <c r="F8" s="151"/>
      <c r="G8" s="92" t="s">
        <v>61</v>
      </c>
      <c r="H8" s="152" t="s">
        <v>4</v>
      </c>
      <c r="I8" s="153"/>
      <c r="J8" s="149"/>
      <c r="K8" s="88" t="s">
        <v>26</v>
      </c>
      <c r="L8" s="93" t="s">
        <v>5</v>
      </c>
      <c r="M8" s="94" t="s">
        <v>11</v>
      </c>
      <c r="N8" s="74" t="s">
        <v>6</v>
      </c>
      <c r="O8"/>
      <c r="X8"/>
      <c r="Y8"/>
      <c r="Z8"/>
    </row>
    <row r="9" spans="1:26" ht="15" customHeight="1" x14ac:dyDescent="0.2">
      <c r="A9" s="16">
        <v>1</v>
      </c>
      <c r="B9" s="85">
        <f t="shared" ref="B9:B39" si="0">DATE($C$2,$X$2,A9)</f>
        <v>45352</v>
      </c>
      <c r="C9" s="95">
        <v>100</v>
      </c>
      <c r="D9" s="129"/>
      <c r="E9" s="96"/>
      <c r="F9" s="97"/>
      <c r="G9" s="98">
        <v>30</v>
      </c>
      <c r="H9" s="99"/>
      <c r="I9" s="100"/>
      <c r="J9" s="101"/>
      <c r="K9" s="69" t="str">
        <f>IF($D9=Dagar!$P$3,0,IF(OR(ISBLANK(I9),ISBLANK(C9)),"",H9-E9+(I9-F9-G9)/60))</f>
        <v/>
      </c>
      <c r="L9" s="102" t="str">
        <f t="shared" ref="L9:L39" si="1">IF(K9="","",K9-N9)</f>
        <v/>
      </c>
      <c r="M9" s="126">
        <f>M$6</f>
        <v>100</v>
      </c>
      <c r="N9" s="53" t="str">
        <f>IF(K9="","",(C9/100)*(M9/100)*G$51*Dagar!N2)</f>
        <v/>
      </c>
      <c r="O9"/>
      <c r="X9"/>
      <c r="Y9"/>
      <c r="Z9"/>
    </row>
    <row r="10" spans="1:26" ht="15" customHeight="1" x14ac:dyDescent="0.2">
      <c r="A10" s="15">
        <f>A9+1</f>
        <v>2</v>
      </c>
      <c r="B10" s="86">
        <f t="shared" si="0"/>
        <v>45353</v>
      </c>
      <c r="C10" s="91">
        <v>100</v>
      </c>
      <c r="D10" s="130"/>
      <c r="E10" s="71"/>
      <c r="F10" s="59"/>
      <c r="G10" s="89">
        <v>30</v>
      </c>
      <c r="H10" s="61"/>
      <c r="I10" s="63"/>
      <c r="J10" s="47"/>
      <c r="K10" s="70" t="str">
        <f>IF($D10=Dagar!$P$3,0,IF(OR(ISBLANK(I10),ISBLANK(C10)),"",H10-E10+(I10-F10-G10)/60))</f>
        <v/>
      </c>
      <c r="L10" s="67" t="str">
        <f t="shared" si="1"/>
        <v/>
      </c>
      <c r="M10" s="127">
        <f>M9</f>
        <v>100</v>
      </c>
      <c r="N10" s="53" t="str">
        <f>IF(K10="","",(C10/100)*(M10/100)*G$51*Dagar!N3)</f>
        <v/>
      </c>
      <c r="O10"/>
      <c r="X10"/>
      <c r="Y10"/>
      <c r="Z10"/>
    </row>
    <row r="11" spans="1:26" ht="15" customHeight="1" x14ac:dyDescent="0.2">
      <c r="A11" s="15">
        <f t="shared" ref="A11:A38" si="2">A10+1</f>
        <v>3</v>
      </c>
      <c r="B11" s="86">
        <f t="shared" si="0"/>
        <v>45354</v>
      </c>
      <c r="C11" s="91">
        <v>100</v>
      </c>
      <c r="D11" s="130"/>
      <c r="E11" s="71"/>
      <c r="F11" s="59"/>
      <c r="G11" s="89">
        <v>30</v>
      </c>
      <c r="H11" s="61"/>
      <c r="I11" s="63"/>
      <c r="J11" s="47"/>
      <c r="K11" s="70" t="str">
        <f>IF($D11=Dagar!$P$3,0,IF(OR(ISBLANK(I11),ISBLANK(C11)),"",H11-E11+(I11-F11-G11)/60))</f>
        <v/>
      </c>
      <c r="L11" s="67" t="str">
        <f t="shared" si="1"/>
        <v/>
      </c>
      <c r="M11" s="127">
        <f>M10</f>
        <v>100</v>
      </c>
      <c r="N11" s="53" t="str">
        <f>IF(K11="","",(C11/100)*(M11/100)*G$51*Dagar!N4)</f>
        <v/>
      </c>
      <c r="O11"/>
      <c r="X11"/>
      <c r="Y11"/>
      <c r="Z11"/>
    </row>
    <row r="12" spans="1:26" ht="15" customHeight="1" x14ac:dyDescent="0.2">
      <c r="A12" s="15">
        <f t="shared" si="2"/>
        <v>4</v>
      </c>
      <c r="B12" s="86">
        <f t="shared" si="0"/>
        <v>45355</v>
      </c>
      <c r="C12" s="91">
        <v>100</v>
      </c>
      <c r="D12" s="130"/>
      <c r="E12" s="71"/>
      <c r="F12" s="59"/>
      <c r="G12" s="89">
        <v>30</v>
      </c>
      <c r="H12" s="61"/>
      <c r="I12" s="63"/>
      <c r="J12" s="47"/>
      <c r="K12" s="70" t="str">
        <f>IF($D12=Dagar!$P$3,0,IF(OR(ISBLANK(I12),ISBLANK(C12)),"",H12-E12+(I12-F12-G12)/60))</f>
        <v/>
      </c>
      <c r="L12" s="67" t="str">
        <f t="shared" si="1"/>
        <v/>
      </c>
      <c r="M12" s="127">
        <f t="shared" ref="M12:M39" si="3">M11</f>
        <v>100</v>
      </c>
      <c r="N12" s="53" t="str">
        <f>IF(K12="","",(C12/100)*(M12/100)*G$51*Dagar!N5)</f>
        <v/>
      </c>
      <c r="O12"/>
      <c r="X12"/>
      <c r="Y12"/>
      <c r="Z12"/>
    </row>
    <row r="13" spans="1:26" ht="15" customHeight="1" x14ac:dyDescent="0.2">
      <c r="A13" s="15">
        <f t="shared" si="2"/>
        <v>5</v>
      </c>
      <c r="B13" s="86">
        <f t="shared" si="0"/>
        <v>45356</v>
      </c>
      <c r="C13" s="91">
        <v>100</v>
      </c>
      <c r="D13" s="130"/>
      <c r="E13" s="71"/>
      <c r="F13" s="59"/>
      <c r="G13" s="89">
        <v>30</v>
      </c>
      <c r="H13" s="61"/>
      <c r="I13" s="63"/>
      <c r="J13" s="47"/>
      <c r="K13" s="70" t="str">
        <f>IF($D13=Dagar!$P$3,0,IF(OR(ISBLANK(I13),ISBLANK(C13)),"",H13-E13+(I13-F13-G13)/60))</f>
        <v/>
      </c>
      <c r="L13" s="67" t="str">
        <f t="shared" si="1"/>
        <v/>
      </c>
      <c r="M13" s="127">
        <f t="shared" si="3"/>
        <v>100</v>
      </c>
      <c r="N13" s="53" t="str">
        <f>IF(K13="","",(C13/100)*(M13/100)*G$51*Dagar!N6)</f>
        <v/>
      </c>
      <c r="O13"/>
      <c r="X13"/>
      <c r="Y13"/>
      <c r="Z13"/>
    </row>
    <row r="14" spans="1:26" ht="15" customHeight="1" x14ac:dyDescent="0.2">
      <c r="A14" s="15">
        <f t="shared" si="2"/>
        <v>6</v>
      </c>
      <c r="B14" s="86">
        <f t="shared" si="0"/>
        <v>45357</v>
      </c>
      <c r="C14" s="91">
        <v>100</v>
      </c>
      <c r="D14" s="130"/>
      <c r="E14" s="71"/>
      <c r="F14" s="59"/>
      <c r="G14" s="89">
        <v>30</v>
      </c>
      <c r="H14" s="61"/>
      <c r="I14" s="63"/>
      <c r="J14" s="47"/>
      <c r="K14" s="70" t="str">
        <f>IF($D14=Dagar!$P$3,0,IF(OR(ISBLANK(I14),ISBLANK(C14)),"",H14-E14+(I14-F14-G14)/60))</f>
        <v/>
      </c>
      <c r="L14" s="67" t="str">
        <f t="shared" si="1"/>
        <v/>
      </c>
      <c r="M14" s="125">
        <f t="shared" si="3"/>
        <v>100</v>
      </c>
      <c r="N14" s="53" t="str">
        <f>IF(K14="","",(C14/100)*(M14/100)*G$51*Dagar!N7)</f>
        <v/>
      </c>
      <c r="O14"/>
      <c r="X14"/>
      <c r="Y14"/>
      <c r="Z14"/>
    </row>
    <row r="15" spans="1:26" ht="15" customHeight="1" x14ac:dyDescent="0.2">
      <c r="A15" s="15">
        <f t="shared" si="2"/>
        <v>7</v>
      </c>
      <c r="B15" s="86">
        <f t="shared" si="0"/>
        <v>45358</v>
      </c>
      <c r="C15" s="91">
        <v>100</v>
      </c>
      <c r="D15" s="130"/>
      <c r="E15" s="71"/>
      <c r="F15" s="59"/>
      <c r="G15" s="89">
        <v>30</v>
      </c>
      <c r="H15" s="61"/>
      <c r="I15" s="63"/>
      <c r="J15" s="47"/>
      <c r="K15" s="70" t="str">
        <f>IF($D15=Dagar!$P$3,0,IF(OR(ISBLANK(I15),ISBLANK(C15)),"",H15-E15+(I15-F15-G15)/60))</f>
        <v/>
      </c>
      <c r="L15" s="67" t="str">
        <f t="shared" si="1"/>
        <v/>
      </c>
      <c r="M15" s="127">
        <f t="shared" si="3"/>
        <v>100</v>
      </c>
      <c r="N15" s="53" t="str">
        <f>IF(K15="","",(C15/100)*(M15/100)*G$51*Dagar!N8)</f>
        <v/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 ht="15" customHeight="1" x14ac:dyDescent="0.2">
      <c r="A16" s="15">
        <f t="shared" si="2"/>
        <v>8</v>
      </c>
      <c r="B16" s="86">
        <f t="shared" si="0"/>
        <v>45359</v>
      </c>
      <c r="C16" s="91">
        <v>100</v>
      </c>
      <c r="D16" s="130"/>
      <c r="E16" s="71"/>
      <c r="F16" s="59"/>
      <c r="G16" s="89">
        <v>30</v>
      </c>
      <c r="H16" s="61"/>
      <c r="I16" s="63"/>
      <c r="J16" s="47"/>
      <c r="K16" s="70" t="str">
        <f>IF($D16=Dagar!$P$3,0,IF(OR(ISBLANK(I16),ISBLANK(C16)),"",H16-E16+(I16-F16-G16)/60))</f>
        <v/>
      </c>
      <c r="L16" s="67" t="str">
        <f t="shared" si="1"/>
        <v/>
      </c>
      <c r="M16" s="127">
        <f t="shared" si="3"/>
        <v>100</v>
      </c>
      <c r="N16" s="53" t="str">
        <f>IF(K16="","",(C16/100)*(M16/100)*G$51*Dagar!N9)</f>
        <v/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 ht="15" customHeight="1" x14ac:dyDescent="0.2">
      <c r="A17" s="15">
        <f t="shared" si="2"/>
        <v>9</v>
      </c>
      <c r="B17" s="86">
        <f t="shared" si="0"/>
        <v>45360</v>
      </c>
      <c r="C17" s="91">
        <v>100</v>
      </c>
      <c r="D17" s="130"/>
      <c r="E17" s="71"/>
      <c r="F17" s="59"/>
      <c r="G17" s="89">
        <v>30</v>
      </c>
      <c r="H17" s="61"/>
      <c r="I17" s="63"/>
      <c r="J17" s="47"/>
      <c r="K17" s="70" t="str">
        <f>IF($D17=Dagar!$P$3,0,IF(OR(ISBLANK(I17),ISBLANK(C17)),"",H17-E17+(I17-F17-G17)/60))</f>
        <v/>
      </c>
      <c r="L17" s="67" t="str">
        <f t="shared" si="1"/>
        <v/>
      </c>
      <c r="M17" s="127">
        <f t="shared" si="3"/>
        <v>100</v>
      </c>
      <c r="N17" s="53" t="str">
        <f>IF(K17="","",(C17/100)*(M17/100)*G$51*Dagar!N10)</f>
        <v/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ht="15" customHeight="1" x14ac:dyDescent="0.2">
      <c r="A18" s="15">
        <f t="shared" si="2"/>
        <v>10</v>
      </c>
      <c r="B18" s="86">
        <f t="shared" si="0"/>
        <v>45361</v>
      </c>
      <c r="C18" s="91">
        <v>100</v>
      </c>
      <c r="D18" s="130"/>
      <c r="E18" s="71"/>
      <c r="F18" s="59"/>
      <c r="G18" s="89">
        <v>30</v>
      </c>
      <c r="H18" s="61"/>
      <c r="I18" s="63"/>
      <c r="J18" s="47"/>
      <c r="K18" s="70" t="str">
        <f>IF($D18=Dagar!$P$3,0,IF(OR(ISBLANK(I18),ISBLANK(C18)),"",H18-E18+(I18-F18-G18)/60))</f>
        <v/>
      </c>
      <c r="L18" s="67" t="str">
        <f t="shared" si="1"/>
        <v/>
      </c>
      <c r="M18" s="127">
        <f t="shared" si="3"/>
        <v>100</v>
      </c>
      <c r="N18" s="53" t="str">
        <f>IF(K18="","",(C18/100)*(M18/100)*G$51*Dagar!N11)</f>
        <v/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ht="15" customHeight="1" x14ac:dyDescent="0.2">
      <c r="A19" s="15">
        <f t="shared" si="2"/>
        <v>11</v>
      </c>
      <c r="B19" s="86">
        <f t="shared" si="0"/>
        <v>45362</v>
      </c>
      <c r="C19" s="91">
        <v>100</v>
      </c>
      <c r="D19" s="130"/>
      <c r="E19" s="71"/>
      <c r="F19" s="59"/>
      <c r="G19" s="89">
        <v>30</v>
      </c>
      <c r="H19" s="61"/>
      <c r="I19" s="63"/>
      <c r="J19" s="47"/>
      <c r="K19" s="70" t="str">
        <f>IF($D19=Dagar!$P$3,0,IF(OR(ISBLANK(I19),ISBLANK(C19)),"",H19-E19+(I19-F19-G19)/60))</f>
        <v/>
      </c>
      <c r="L19" s="67" t="str">
        <f t="shared" si="1"/>
        <v/>
      </c>
      <c r="M19" s="127">
        <f t="shared" si="3"/>
        <v>100</v>
      </c>
      <c r="N19" s="53" t="str">
        <f>IF(K19="","",(C19/100)*(M19/100)*G$51*Dagar!N12)</f>
        <v/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 ht="15" customHeight="1" x14ac:dyDescent="0.2">
      <c r="A20" s="15">
        <f t="shared" si="2"/>
        <v>12</v>
      </c>
      <c r="B20" s="86">
        <f t="shared" si="0"/>
        <v>45363</v>
      </c>
      <c r="C20" s="91">
        <v>100</v>
      </c>
      <c r="D20" s="130"/>
      <c r="E20" s="71"/>
      <c r="F20" s="59"/>
      <c r="G20" s="89">
        <v>30</v>
      </c>
      <c r="H20" s="61"/>
      <c r="I20" s="63"/>
      <c r="J20" s="47"/>
      <c r="K20" s="70" t="str">
        <f>IF($D20=Dagar!$P$3,0,IF(OR(ISBLANK(I20),ISBLANK(C20)),"",H20-E20+(I20-F20-G20)/60))</f>
        <v/>
      </c>
      <c r="L20" s="67" t="str">
        <f t="shared" si="1"/>
        <v/>
      </c>
      <c r="M20" s="127">
        <f t="shared" si="3"/>
        <v>100</v>
      </c>
      <c r="N20" s="53" t="str">
        <f>IF(K20="","",(C20/100)*(M20/100)*G$51*Dagar!N13)</f>
        <v/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 ht="15" customHeight="1" x14ac:dyDescent="0.2">
      <c r="A21" s="15">
        <f t="shared" si="2"/>
        <v>13</v>
      </c>
      <c r="B21" s="86">
        <f t="shared" si="0"/>
        <v>45364</v>
      </c>
      <c r="C21" s="91">
        <v>100</v>
      </c>
      <c r="D21" s="130"/>
      <c r="E21" s="71"/>
      <c r="F21" s="59"/>
      <c r="G21" s="89">
        <v>30</v>
      </c>
      <c r="H21" s="61"/>
      <c r="I21" s="63"/>
      <c r="J21" s="47"/>
      <c r="K21" s="70" t="str">
        <f>IF($D21=Dagar!$P$3,0,IF(OR(ISBLANK(I21),ISBLANK(C21)),"",H21-E21+(I21-F21-G21)/60))</f>
        <v/>
      </c>
      <c r="L21" s="67" t="str">
        <f t="shared" si="1"/>
        <v/>
      </c>
      <c r="M21" s="127">
        <f t="shared" si="3"/>
        <v>100</v>
      </c>
      <c r="N21" s="53" t="str">
        <f>IF(K21="","",(C21/100)*(M21/100)*G$51*Dagar!N14)</f>
        <v/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 ht="15" customHeight="1" x14ac:dyDescent="0.2">
      <c r="A22" s="15">
        <f t="shared" si="2"/>
        <v>14</v>
      </c>
      <c r="B22" s="86">
        <f t="shared" si="0"/>
        <v>45365</v>
      </c>
      <c r="C22" s="91">
        <v>100</v>
      </c>
      <c r="D22" s="130"/>
      <c r="E22" s="71"/>
      <c r="F22" s="59"/>
      <c r="G22" s="89">
        <v>30</v>
      </c>
      <c r="H22" s="61"/>
      <c r="I22" s="63"/>
      <c r="J22" s="47"/>
      <c r="K22" s="70" t="str">
        <f>IF($D22=Dagar!$P$3,0,IF(OR(ISBLANK(I22),ISBLANK(C22)),"",H22-E22+(I22-F22-G22)/60))</f>
        <v/>
      </c>
      <c r="L22" s="67" t="str">
        <f t="shared" si="1"/>
        <v/>
      </c>
      <c r="M22" s="127">
        <f t="shared" si="3"/>
        <v>100</v>
      </c>
      <c r="N22" s="53" t="str">
        <f>IF(K22="","",(C22/100)*(M22/100)*G$51*Dagar!N15)</f>
        <v/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 ht="15" customHeight="1" x14ac:dyDescent="0.2">
      <c r="A23" s="15">
        <f t="shared" si="2"/>
        <v>15</v>
      </c>
      <c r="B23" s="86">
        <f t="shared" si="0"/>
        <v>45366</v>
      </c>
      <c r="C23" s="91">
        <v>100</v>
      </c>
      <c r="D23" s="130"/>
      <c r="E23" s="71"/>
      <c r="F23" s="59"/>
      <c r="G23" s="89">
        <v>30</v>
      </c>
      <c r="H23" s="61"/>
      <c r="I23" s="63"/>
      <c r="J23" s="47"/>
      <c r="K23" s="70" t="str">
        <f>IF($D23=Dagar!$P$3,0,IF(OR(ISBLANK(I23),ISBLANK(C23)),"",H23-E23+(I23-F23-G23)/60))</f>
        <v/>
      </c>
      <c r="L23" s="67" t="str">
        <f t="shared" si="1"/>
        <v/>
      </c>
      <c r="M23" s="127">
        <f t="shared" si="3"/>
        <v>100</v>
      </c>
      <c r="N23" s="53" t="str">
        <f>IF(K23="","",(C23/100)*(M23/100)*G$51*Dagar!N16)</f>
        <v/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 ht="15" customHeight="1" x14ac:dyDescent="0.2">
      <c r="A24" s="15">
        <f t="shared" si="2"/>
        <v>16</v>
      </c>
      <c r="B24" s="86">
        <f t="shared" si="0"/>
        <v>45367</v>
      </c>
      <c r="C24" s="91">
        <v>100</v>
      </c>
      <c r="D24" s="130"/>
      <c r="E24" s="71"/>
      <c r="F24" s="59"/>
      <c r="G24" s="89">
        <v>30</v>
      </c>
      <c r="H24" s="61"/>
      <c r="I24" s="63"/>
      <c r="J24" s="47"/>
      <c r="K24" s="70" t="str">
        <f>IF($D24=Dagar!$P$3,0,IF(OR(ISBLANK(I24),ISBLANK(C24)),"",H24-E24+(I24-F24-G24)/60))</f>
        <v/>
      </c>
      <c r="L24" s="67" t="str">
        <f t="shared" si="1"/>
        <v/>
      </c>
      <c r="M24" s="127">
        <f t="shared" si="3"/>
        <v>100</v>
      </c>
      <c r="N24" s="53" t="str">
        <f>IF(K24="","",(C24/100)*(M24/100)*G$51*Dagar!N17)</f>
        <v/>
      </c>
      <c r="O24"/>
      <c r="P24"/>
      <c r="Q24"/>
      <c r="R24"/>
      <c r="S24"/>
      <c r="T24"/>
      <c r="U24"/>
      <c r="V24"/>
      <c r="W24"/>
      <c r="X24"/>
      <c r="Y24"/>
      <c r="Z24"/>
    </row>
    <row r="25" spans="1:26" ht="15" customHeight="1" x14ac:dyDescent="0.2">
      <c r="A25" s="15">
        <f t="shared" si="2"/>
        <v>17</v>
      </c>
      <c r="B25" s="86">
        <f t="shared" si="0"/>
        <v>45368</v>
      </c>
      <c r="C25" s="91">
        <v>100</v>
      </c>
      <c r="D25" s="130"/>
      <c r="E25" s="71"/>
      <c r="F25" s="59"/>
      <c r="G25" s="89">
        <v>30</v>
      </c>
      <c r="H25" s="61"/>
      <c r="I25" s="63"/>
      <c r="J25" s="47"/>
      <c r="K25" s="70" t="str">
        <f>IF($D25=Dagar!$P$3,0,IF(OR(ISBLANK(I25),ISBLANK(C25)),"",H25-E25+(I25-F25-G25)/60))</f>
        <v/>
      </c>
      <c r="L25" s="67" t="str">
        <f t="shared" si="1"/>
        <v/>
      </c>
      <c r="M25" s="127">
        <f t="shared" si="3"/>
        <v>100</v>
      </c>
      <c r="N25" s="53" t="str">
        <f>IF(K25="","",(C25/100)*(M25/100)*G$51*Dagar!N18)</f>
        <v/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 ht="15" customHeight="1" x14ac:dyDescent="0.2">
      <c r="A26" s="15">
        <f t="shared" si="2"/>
        <v>18</v>
      </c>
      <c r="B26" s="86">
        <f t="shared" si="0"/>
        <v>45369</v>
      </c>
      <c r="C26" s="91">
        <v>100</v>
      </c>
      <c r="D26" s="130"/>
      <c r="E26" s="71"/>
      <c r="F26" s="59"/>
      <c r="G26" s="89">
        <v>30</v>
      </c>
      <c r="H26" s="61"/>
      <c r="I26" s="63"/>
      <c r="J26" s="47"/>
      <c r="K26" s="70" t="str">
        <f>IF($D26=Dagar!$P$3,0,IF(OR(ISBLANK(I26),ISBLANK(C26)),"",H26-E26+(I26-F26-G26)/60))</f>
        <v/>
      </c>
      <c r="L26" s="67" t="str">
        <f t="shared" si="1"/>
        <v/>
      </c>
      <c r="M26" s="127">
        <f t="shared" si="3"/>
        <v>100</v>
      </c>
      <c r="N26" s="53" t="str">
        <f>IF(K26="","",(C26/100)*(M26/100)*G$51*Dagar!N19)</f>
        <v/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 ht="15" customHeight="1" x14ac:dyDescent="0.2">
      <c r="A27" s="15">
        <f t="shared" si="2"/>
        <v>19</v>
      </c>
      <c r="B27" s="86">
        <f t="shared" si="0"/>
        <v>45370</v>
      </c>
      <c r="C27" s="91">
        <v>100</v>
      </c>
      <c r="D27" s="130"/>
      <c r="E27" s="71"/>
      <c r="F27" s="59"/>
      <c r="G27" s="89">
        <v>30</v>
      </c>
      <c r="H27" s="61"/>
      <c r="I27" s="63"/>
      <c r="J27" s="47"/>
      <c r="K27" s="70" t="str">
        <f>IF($D27=Dagar!$P$3,0,IF(OR(ISBLANK(I27),ISBLANK(C27)),"",H27-E27+(I27-F27-G27)/60))</f>
        <v/>
      </c>
      <c r="L27" s="67" t="str">
        <f t="shared" si="1"/>
        <v/>
      </c>
      <c r="M27" s="127">
        <f t="shared" si="3"/>
        <v>100</v>
      </c>
      <c r="N27" s="53" t="str">
        <f>IF(K27="","",(C27/100)*(M27/100)*G$51*Dagar!N20)</f>
        <v/>
      </c>
      <c r="O27"/>
      <c r="P27"/>
      <c r="Q27"/>
      <c r="R27"/>
      <c r="S27"/>
      <c r="T27"/>
      <c r="U27"/>
      <c r="V27"/>
      <c r="W27"/>
      <c r="X27"/>
      <c r="Y27"/>
      <c r="Z27"/>
    </row>
    <row r="28" spans="1:26" ht="15" customHeight="1" x14ac:dyDescent="0.2">
      <c r="A28" s="15">
        <f t="shared" si="2"/>
        <v>20</v>
      </c>
      <c r="B28" s="86">
        <f t="shared" si="0"/>
        <v>45371</v>
      </c>
      <c r="C28" s="91">
        <v>100</v>
      </c>
      <c r="D28" s="130"/>
      <c r="E28" s="71"/>
      <c r="F28" s="59"/>
      <c r="G28" s="89">
        <v>30</v>
      </c>
      <c r="H28" s="61"/>
      <c r="I28" s="63"/>
      <c r="J28" s="47"/>
      <c r="K28" s="70" t="str">
        <f>IF($D28=Dagar!$P$3,0,IF(OR(ISBLANK(I28),ISBLANK(C28)),"",H28-E28+(I28-F28-G28)/60))</f>
        <v/>
      </c>
      <c r="L28" s="67" t="str">
        <f t="shared" si="1"/>
        <v/>
      </c>
      <c r="M28" s="127">
        <f t="shared" si="3"/>
        <v>100</v>
      </c>
      <c r="N28" s="53" t="str">
        <f>IF(K28="","",(C28/100)*(M28/100)*G$51*Dagar!N21)</f>
        <v/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ht="15" customHeight="1" x14ac:dyDescent="0.2">
      <c r="A29" s="15">
        <f t="shared" si="2"/>
        <v>21</v>
      </c>
      <c r="B29" s="86">
        <f t="shared" si="0"/>
        <v>45372</v>
      </c>
      <c r="C29" s="91">
        <v>100</v>
      </c>
      <c r="D29" s="130"/>
      <c r="E29" s="71"/>
      <c r="F29" s="59"/>
      <c r="G29" s="89">
        <v>30</v>
      </c>
      <c r="H29" s="61"/>
      <c r="I29" s="63"/>
      <c r="J29" s="47"/>
      <c r="K29" s="70" t="str">
        <f>IF($D29=Dagar!$P$3,0,IF(OR(ISBLANK(I29),ISBLANK(C29)),"",H29-E29+(I29-F29-G29)/60))</f>
        <v/>
      </c>
      <c r="L29" s="67" t="str">
        <f t="shared" si="1"/>
        <v/>
      </c>
      <c r="M29" s="127">
        <f t="shared" si="3"/>
        <v>100</v>
      </c>
      <c r="N29" s="53" t="str">
        <f>IF(K29="","",(C29/100)*(M29/100)*G$51*Dagar!N22)</f>
        <v/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ht="15" customHeight="1" x14ac:dyDescent="0.2">
      <c r="A30" s="15">
        <f t="shared" si="2"/>
        <v>22</v>
      </c>
      <c r="B30" s="86">
        <f t="shared" si="0"/>
        <v>45373</v>
      </c>
      <c r="C30" s="91">
        <v>100</v>
      </c>
      <c r="D30" s="130"/>
      <c r="E30" s="71"/>
      <c r="F30" s="59"/>
      <c r="G30" s="89">
        <v>30</v>
      </c>
      <c r="H30" s="61"/>
      <c r="I30" s="63"/>
      <c r="J30" s="47"/>
      <c r="K30" s="70" t="str">
        <f>IF($D30=Dagar!$P$3,0,IF(OR(ISBLANK(I30),ISBLANK(C30)),"",H30-E30+(I30-F30-G30)/60))</f>
        <v/>
      </c>
      <c r="L30" s="67" t="str">
        <f t="shared" si="1"/>
        <v/>
      </c>
      <c r="M30" s="127">
        <f t="shared" si="3"/>
        <v>100</v>
      </c>
      <c r="N30" s="53" t="str">
        <f>IF(K30="","",(C30/100)*(M30/100)*G$51*Dagar!N23)</f>
        <v/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 ht="15" customHeight="1" x14ac:dyDescent="0.2">
      <c r="A31" s="15">
        <f t="shared" si="2"/>
        <v>23</v>
      </c>
      <c r="B31" s="86">
        <f t="shared" si="0"/>
        <v>45374</v>
      </c>
      <c r="C31" s="91">
        <v>100</v>
      </c>
      <c r="D31" s="130"/>
      <c r="E31" s="71"/>
      <c r="F31" s="59"/>
      <c r="G31" s="89">
        <v>30</v>
      </c>
      <c r="H31" s="61"/>
      <c r="I31" s="63"/>
      <c r="J31" s="47"/>
      <c r="K31" s="70" t="str">
        <f>IF($D31=Dagar!$P$3,0,IF(OR(ISBLANK(I31),ISBLANK(C31)),"",H31-E31+(I31-F31-G31)/60))</f>
        <v/>
      </c>
      <c r="L31" s="67" t="str">
        <f t="shared" si="1"/>
        <v/>
      </c>
      <c r="M31" s="127">
        <f t="shared" si="3"/>
        <v>100</v>
      </c>
      <c r="N31" s="53" t="str">
        <f>IF(K31="","",(C31/100)*(M31/100)*G$51*Dagar!N24)</f>
        <v/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 ht="15" customHeight="1" thickBot="1" x14ac:dyDescent="0.25">
      <c r="A32" s="15">
        <f t="shared" si="2"/>
        <v>24</v>
      </c>
      <c r="B32" s="86">
        <f t="shared" si="0"/>
        <v>45375</v>
      </c>
      <c r="C32" s="91">
        <v>100</v>
      </c>
      <c r="D32" s="130"/>
      <c r="E32" s="71"/>
      <c r="F32" s="59"/>
      <c r="G32" s="89">
        <v>30</v>
      </c>
      <c r="H32" s="61"/>
      <c r="I32" s="63"/>
      <c r="J32" s="47"/>
      <c r="K32" s="70" t="str">
        <f>IF($D32=Dagar!$P$3,0,IF(OR(ISBLANK(I32),ISBLANK(C32)),"",H32-E32+(I32-F32-G32)/60))</f>
        <v/>
      </c>
      <c r="L32" s="67" t="str">
        <f t="shared" si="1"/>
        <v/>
      </c>
      <c r="M32" s="127">
        <f t="shared" si="3"/>
        <v>100</v>
      </c>
      <c r="N32" s="53" t="str">
        <f>IF(K32="","",(C32/100)*(M32/100)*G$51*Dagar!N25)</f>
        <v/>
      </c>
      <c r="O32"/>
      <c r="P32" s="1" t="s">
        <v>28</v>
      </c>
      <c r="X32"/>
      <c r="Y32"/>
      <c r="Z32"/>
    </row>
    <row r="33" spans="1:26" ht="15" customHeight="1" x14ac:dyDescent="0.2">
      <c r="A33" s="15">
        <f t="shared" si="2"/>
        <v>25</v>
      </c>
      <c r="B33" s="86">
        <f t="shared" si="0"/>
        <v>45376</v>
      </c>
      <c r="C33" s="91">
        <v>100</v>
      </c>
      <c r="D33" s="130"/>
      <c r="E33" s="71"/>
      <c r="F33" s="59"/>
      <c r="G33" s="89">
        <v>30</v>
      </c>
      <c r="H33" s="61"/>
      <c r="I33" s="63"/>
      <c r="J33" s="47"/>
      <c r="K33" s="70" t="str">
        <f>IF($D33=Dagar!$P$3,0,IF(OR(ISBLANK(I33),ISBLANK(C33)),"",H33-E33+(I33-F33-G33)/60))</f>
        <v/>
      </c>
      <c r="L33" s="67" t="str">
        <f t="shared" si="1"/>
        <v/>
      </c>
      <c r="M33" s="127">
        <f t="shared" si="3"/>
        <v>100</v>
      </c>
      <c r="N33" s="53" t="str">
        <f>IF(K33="","",(C33/100)*(M33/100)*G$51*Dagar!N26)</f>
        <v/>
      </c>
      <c r="O33"/>
      <c r="P33" s="72" t="s">
        <v>24</v>
      </c>
      <c r="Q33" s="73" t="s">
        <v>70</v>
      </c>
      <c r="R33" s="144" t="s">
        <v>2</v>
      </c>
      <c r="S33" s="145"/>
      <c r="T33" s="66" t="s">
        <v>62</v>
      </c>
      <c r="U33" s="146" t="s">
        <v>3</v>
      </c>
      <c r="V33" s="147"/>
      <c r="W33" s="148" t="s">
        <v>72</v>
      </c>
      <c r="X33"/>
      <c r="Y33"/>
      <c r="Z33"/>
    </row>
    <row r="34" spans="1:26" ht="15" customHeight="1" thickBot="1" x14ac:dyDescent="0.25">
      <c r="A34" s="15">
        <f t="shared" si="2"/>
        <v>26</v>
      </c>
      <c r="B34" s="86">
        <f t="shared" si="0"/>
        <v>45377</v>
      </c>
      <c r="C34" s="91">
        <v>100</v>
      </c>
      <c r="D34" s="130"/>
      <c r="E34" s="71"/>
      <c r="F34" s="59"/>
      <c r="G34" s="89">
        <v>30</v>
      </c>
      <c r="H34" s="61"/>
      <c r="I34" s="63"/>
      <c r="J34" s="47"/>
      <c r="K34" s="70" t="str">
        <f>IF($D34=Dagar!$P$3,0,IF(OR(ISBLANK(I34),ISBLANK(C34)),"",H34-E34+(I34-F34-G34)/60))</f>
        <v/>
      </c>
      <c r="L34" s="67" t="str">
        <f t="shared" si="1"/>
        <v/>
      </c>
      <c r="M34" s="127">
        <f t="shared" si="3"/>
        <v>100</v>
      </c>
      <c r="N34" s="53" t="str">
        <f>IF(K34="","",(C34/100)*(M34/100)*G$51*Dagar!N27)</f>
        <v/>
      </c>
      <c r="O34"/>
      <c r="P34" s="136" t="s">
        <v>25</v>
      </c>
      <c r="Q34" s="76" t="s">
        <v>71</v>
      </c>
      <c r="R34" s="150" t="s">
        <v>4</v>
      </c>
      <c r="S34" s="151"/>
      <c r="T34" s="92" t="s">
        <v>61</v>
      </c>
      <c r="U34" s="152" t="s">
        <v>4</v>
      </c>
      <c r="V34" s="153"/>
      <c r="W34" s="149"/>
      <c r="X34"/>
      <c r="Y34"/>
      <c r="Z34"/>
    </row>
    <row r="35" spans="1:26" ht="15" customHeight="1" x14ac:dyDescent="0.2">
      <c r="A35" s="15">
        <f t="shared" si="2"/>
        <v>27</v>
      </c>
      <c r="B35" s="86">
        <f t="shared" si="0"/>
        <v>45378</v>
      </c>
      <c r="C35" s="91">
        <v>100</v>
      </c>
      <c r="D35" s="130"/>
      <c r="E35" s="71"/>
      <c r="F35" s="59"/>
      <c r="G35" s="89">
        <v>30</v>
      </c>
      <c r="H35" s="61"/>
      <c r="I35" s="63"/>
      <c r="J35" s="47"/>
      <c r="K35" s="70" t="str">
        <f>IF($D35=Dagar!$P$3,0,IF(OR(ISBLANK(I35),ISBLANK(C35)),"",H35-E35+(I35-F35-G35)/60))</f>
        <v/>
      </c>
      <c r="L35" s="67" t="str">
        <f t="shared" si="1"/>
        <v/>
      </c>
      <c r="M35" s="127">
        <f t="shared" si="3"/>
        <v>100</v>
      </c>
      <c r="N35" s="53" t="str">
        <f>IF(K35="","",(C35/100)*(M35/100)*G$51*Dagar!N28)</f>
        <v/>
      </c>
      <c r="O35"/>
      <c r="P35" s="137">
        <v>100</v>
      </c>
      <c r="Q35" s="129"/>
      <c r="R35" s="96">
        <v>8</v>
      </c>
      <c r="S35" s="97">
        <v>30</v>
      </c>
      <c r="T35" s="98">
        <v>30</v>
      </c>
      <c r="U35" s="99">
        <v>16</v>
      </c>
      <c r="V35" s="100">
        <v>57</v>
      </c>
      <c r="W35" s="138"/>
      <c r="X35"/>
      <c r="Y35"/>
      <c r="Z35"/>
    </row>
    <row r="36" spans="1:26" ht="15" customHeight="1" x14ac:dyDescent="0.2">
      <c r="A36" s="15">
        <f t="shared" si="2"/>
        <v>28</v>
      </c>
      <c r="B36" s="86">
        <f t="shared" si="0"/>
        <v>45379</v>
      </c>
      <c r="C36" s="91">
        <v>100</v>
      </c>
      <c r="D36" s="130"/>
      <c r="E36" s="71"/>
      <c r="F36" s="59"/>
      <c r="G36" s="89">
        <v>30</v>
      </c>
      <c r="H36" s="61"/>
      <c r="I36" s="63"/>
      <c r="J36" s="47"/>
      <c r="K36" s="70" t="str">
        <f>IF($D36=Dagar!$P$3,0,IF(OR(ISBLANK(I36),ISBLANK(C36)),"",H36-E36+(I36-F36-G36)/60))</f>
        <v/>
      </c>
      <c r="L36" s="67" t="str">
        <f t="shared" si="1"/>
        <v/>
      </c>
      <c r="M36" s="127">
        <f t="shared" si="3"/>
        <v>100</v>
      </c>
      <c r="N36" s="53" t="str">
        <f>IF(K36="","",(C36/100)*(M36/100)*G$51*Dagar!N29)</f>
        <v/>
      </c>
      <c r="O36"/>
      <c r="P36" s="139">
        <v>100</v>
      </c>
      <c r="Q36" s="130"/>
      <c r="R36" s="71"/>
      <c r="S36" s="59"/>
      <c r="T36" s="89">
        <v>30</v>
      </c>
      <c r="U36" s="61"/>
      <c r="V36" s="63"/>
      <c r="W36" s="140"/>
      <c r="X36"/>
      <c r="Y36"/>
      <c r="Z36"/>
    </row>
    <row r="37" spans="1:26" ht="15" customHeight="1" x14ac:dyDescent="0.2">
      <c r="A37" s="15">
        <f t="shared" si="2"/>
        <v>29</v>
      </c>
      <c r="B37" s="86">
        <f t="shared" si="0"/>
        <v>45380</v>
      </c>
      <c r="C37" s="91">
        <v>100</v>
      </c>
      <c r="D37" s="130"/>
      <c r="E37" s="71"/>
      <c r="F37" s="59"/>
      <c r="G37" s="89">
        <v>30</v>
      </c>
      <c r="H37" s="61"/>
      <c r="I37" s="63"/>
      <c r="J37" s="47"/>
      <c r="K37" s="70" t="str">
        <f>IF($D37=Dagar!$P$3,0,IF(OR(ISBLANK(I37),ISBLANK(C37)),"",H37-E37+(I37-F37-G37)/60))</f>
        <v/>
      </c>
      <c r="L37" s="67" t="str">
        <f t="shared" si="1"/>
        <v/>
      </c>
      <c r="M37" s="127">
        <f t="shared" si="3"/>
        <v>100</v>
      </c>
      <c r="N37" s="53" t="str">
        <f>IF(K37="","",(C37/100)*(M37/100)*G$51*Dagar!N30)</f>
        <v/>
      </c>
      <c r="O37"/>
      <c r="P37" s="139">
        <v>100</v>
      </c>
      <c r="Q37" s="130"/>
      <c r="R37" s="71"/>
      <c r="S37" s="59"/>
      <c r="T37" s="89">
        <v>30</v>
      </c>
      <c r="U37" s="61"/>
      <c r="V37" s="63"/>
      <c r="W37" s="140"/>
      <c r="X37"/>
      <c r="Y37"/>
      <c r="Z37"/>
    </row>
    <row r="38" spans="1:26" ht="15" customHeight="1" x14ac:dyDescent="0.2">
      <c r="A38" s="15">
        <f t="shared" si="2"/>
        <v>30</v>
      </c>
      <c r="B38" s="86">
        <f t="shared" si="0"/>
        <v>45381</v>
      </c>
      <c r="C38" s="91">
        <v>100</v>
      </c>
      <c r="D38" s="130"/>
      <c r="E38" s="71"/>
      <c r="F38" s="59"/>
      <c r="G38" s="89">
        <v>30</v>
      </c>
      <c r="H38" s="61"/>
      <c r="I38" s="63"/>
      <c r="J38" s="47"/>
      <c r="K38" s="70" t="str">
        <f>IF($D38=Dagar!$P$3,0,IF(OR(ISBLANK(I38),ISBLANK(C38)),"",H38-E38+(I38-F38-G38)/60))</f>
        <v/>
      </c>
      <c r="L38" s="67" t="str">
        <f t="shared" si="1"/>
        <v/>
      </c>
      <c r="M38" s="127">
        <f t="shared" si="3"/>
        <v>100</v>
      </c>
      <c r="N38" s="53" t="str">
        <f>IF(K38="","",(C38/100)*(M38/100)*G$51*Dagar!N31)</f>
        <v/>
      </c>
      <c r="O38"/>
      <c r="P38" s="139">
        <v>100</v>
      </c>
      <c r="Q38" s="130"/>
      <c r="R38" s="71"/>
      <c r="S38" s="59"/>
      <c r="T38" s="89">
        <v>30</v>
      </c>
      <c r="U38" s="61"/>
      <c r="V38" s="63"/>
      <c r="W38" s="140"/>
      <c r="X38"/>
      <c r="Y38"/>
      <c r="Z38"/>
    </row>
    <row r="39" spans="1:26" ht="15" customHeight="1" thickBot="1" x14ac:dyDescent="0.25">
      <c r="A39" s="5">
        <f>A38+1</f>
        <v>31</v>
      </c>
      <c r="B39" s="87">
        <f t="shared" si="0"/>
        <v>45382</v>
      </c>
      <c r="C39" s="103">
        <v>100</v>
      </c>
      <c r="D39" s="131"/>
      <c r="E39" s="75"/>
      <c r="F39" s="60"/>
      <c r="G39" s="90">
        <v>30</v>
      </c>
      <c r="H39" s="62"/>
      <c r="I39" s="64"/>
      <c r="J39" s="48"/>
      <c r="K39" s="122" t="str">
        <f>IF($D39=Dagar!$P$3,0,IF(OR(ISBLANK(I39),ISBLANK(C39)),"",H39-E39+(I39-F39-G39)/60))</f>
        <v/>
      </c>
      <c r="L39" s="68" t="str">
        <f t="shared" si="1"/>
        <v/>
      </c>
      <c r="M39" s="128">
        <f t="shared" si="3"/>
        <v>100</v>
      </c>
      <c r="N39" s="53" t="str">
        <f>IF(K39="","",(C39/100)*(M39/100)*G$51*Dagar!N32)</f>
        <v/>
      </c>
      <c r="P39" s="141">
        <v>100</v>
      </c>
      <c r="Q39" s="131"/>
      <c r="R39" s="75"/>
      <c r="S39" s="60"/>
      <c r="T39" s="142">
        <v>30</v>
      </c>
      <c r="U39" s="62"/>
      <c r="V39" s="64"/>
      <c r="W39" s="143"/>
      <c r="Z39"/>
    </row>
    <row r="40" spans="1:26" ht="14" thickBot="1" x14ac:dyDescent="0.2">
      <c r="K40" s="10"/>
      <c r="L40" s="10"/>
    </row>
    <row r="41" spans="1:26" ht="14" thickBot="1" x14ac:dyDescent="0.2">
      <c r="A41" s="2" t="s">
        <v>88</v>
      </c>
      <c r="B41" s="14"/>
      <c r="C41" s="3"/>
      <c r="D41" s="3"/>
      <c r="E41" s="3"/>
      <c r="F41" s="3"/>
      <c r="G41" s="3"/>
      <c r="H41" s="3"/>
      <c r="I41" s="3"/>
      <c r="J41" s="3"/>
      <c r="K41" s="49" t="str">
        <f>IF(SUM(K9:K39)=0,"",SUM(K9:K39))</f>
        <v/>
      </c>
      <c r="L41" s="49" t="str">
        <f>IF(SUM(L9:L39)=0,"",SUM(L9:L39))</f>
        <v/>
      </c>
      <c r="N41" s="49" t="str">
        <f>IF(SUM(N9:N39)=0,"",SUM(N9:N39))</f>
        <v/>
      </c>
    </row>
    <row r="42" spans="1:26" ht="14" thickBot="1" x14ac:dyDescent="0.2">
      <c r="A42" s="4" t="s">
        <v>89</v>
      </c>
      <c r="K42" s="13"/>
      <c r="L42" s="26" t="str">
        <f>IF(L3=0,"",L3)</f>
        <v/>
      </c>
    </row>
    <row r="43" spans="1:26" ht="14" thickBot="1" x14ac:dyDescent="0.2">
      <c r="A43" s="5" t="s">
        <v>90</v>
      </c>
      <c r="B43" s="6"/>
      <c r="C43" s="6"/>
      <c r="D43" s="6"/>
      <c r="E43" s="6"/>
      <c r="F43" s="6"/>
      <c r="G43" s="6"/>
      <c r="H43" s="6"/>
      <c r="I43" s="6"/>
      <c r="J43" s="6"/>
      <c r="K43" s="13"/>
      <c r="L43" s="50" t="str">
        <f>IF(N41="","",K41-N41+L3)</f>
        <v/>
      </c>
    </row>
    <row r="44" spans="1:26" ht="16" customHeight="1" x14ac:dyDescent="0.15">
      <c r="A44" s="135" t="s">
        <v>91</v>
      </c>
      <c r="B44" s="23"/>
      <c r="C44" s="23"/>
      <c r="D44" s="23"/>
      <c r="E44" s="23"/>
      <c r="F44" s="23"/>
      <c r="G44" s="155" t="s">
        <v>7</v>
      </c>
      <c r="H44" s="156"/>
      <c r="I44" s="23"/>
      <c r="J44" s="23"/>
      <c r="K44" s="65"/>
      <c r="L44" s="10"/>
    </row>
    <row r="45" spans="1:26" ht="17" customHeight="1" thickBot="1" x14ac:dyDescent="0.2">
      <c r="A45" s="157"/>
      <c r="B45" s="158"/>
      <c r="C45" s="158"/>
      <c r="D45" s="158"/>
      <c r="E45" s="158"/>
      <c r="F45" s="159"/>
      <c r="G45" s="160"/>
      <c r="H45" s="161"/>
      <c r="I45" s="161"/>
      <c r="J45" s="161"/>
      <c r="K45" s="162"/>
    </row>
    <row r="46" spans="1:26" ht="14" thickBot="1" x14ac:dyDescent="0.2"/>
    <row r="47" spans="1:26" x14ac:dyDescent="0.15">
      <c r="A47" s="8" t="s">
        <v>92</v>
      </c>
      <c r="B47" s="8"/>
      <c r="G47" s="7" t="s">
        <v>91</v>
      </c>
      <c r="H47" s="3"/>
      <c r="I47" s="3"/>
      <c r="J47" s="3"/>
      <c r="K47" s="11"/>
    </row>
    <row r="48" spans="1:26" ht="25" customHeight="1" thickBot="1" x14ac:dyDescent="0.2">
      <c r="G48" s="163"/>
      <c r="H48" s="164"/>
      <c r="I48" s="164"/>
      <c r="J48" s="164"/>
      <c r="K48" s="165"/>
    </row>
    <row r="50" spans="1:7" x14ac:dyDescent="0.15">
      <c r="A50" s="1" t="s">
        <v>93</v>
      </c>
    </row>
    <row r="51" spans="1:7" x14ac:dyDescent="0.15">
      <c r="A51" s="154" t="s">
        <v>103</v>
      </c>
      <c r="B51" s="154"/>
      <c r="C51" s="154"/>
      <c r="D51" s="154"/>
      <c r="E51" s="154"/>
      <c r="F51" s="154"/>
      <c r="G51" s="9">
        <v>7.95</v>
      </c>
    </row>
    <row r="52" spans="1:7" x14ac:dyDescent="0.15">
      <c r="A52" s="27" t="s">
        <v>105</v>
      </c>
    </row>
  </sheetData>
  <sheetProtection algorithmName="SHA-512" hashValue="g0CxZmcvT0xhkBPAksOuAac97jE30BWTrfhWTTOcxP1Cefbv31Pk6FxPzC4ShXZbMYqoQN6Gj7SsO5Dm43t2Dw==" saltValue="W2z2U3iNSJb8OcYj94gd2Q==" spinCount="100000" sheet="1"/>
  <mergeCells count="25">
    <mergeCell ref="A1:G1"/>
    <mergeCell ref="J3:K3"/>
    <mergeCell ref="F3:G3"/>
    <mergeCell ref="J6:L6"/>
    <mergeCell ref="C2:E2"/>
    <mergeCell ref="C3:E3"/>
    <mergeCell ref="A3:B3"/>
    <mergeCell ref="A6:I6"/>
    <mergeCell ref="H7:I7"/>
    <mergeCell ref="E7:F7"/>
    <mergeCell ref="A51:F51"/>
    <mergeCell ref="G44:H44"/>
    <mergeCell ref="A45:F45"/>
    <mergeCell ref="G45:K45"/>
    <mergeCell ref="G48:K48"/>
    <mergeCell ref="H8:I8"/>
    <mergeCell ref="J7:J8"/>
    <mergeCell ref="A8:B8"/>
    <mergeCell ref="A7:B7"/>
    <mergeCell ref="E8:F8"/>
    <mergeCell ref="R33:S33"/>
    <mergeCell ref="U33:V33"/>
    <mergeCell ref="W33:W34"/>
    <mergeCell ref="R34:S34"/>
    <mergeCell ref="U34:V34"/>
  </mergeCells>
  <conditionalFormatting sqref="A9:N39">
    <cfRule type="expression" dxfId="10" priority="75" stopIfTrue="1">
      <formula>(WEEKDAY(DATE($C$2,$X$2,$A9),2)=6)</formula>
    </cfRule>
    <cfRule type="expression" dxfId="9" priority="74" stopIfTrue="1">
      <formula>(WEEKDAY(DATE($C$2,$X$2,$A9),2)=7)</formula>
    </cfRule>
  </conditionalFormatting>
  <conditionalFormatting sqref="C9:C39">
    <cfRule type="cellIs" dxfId="3" priority="11" operator="notEqual">
      <formula>100</formula>
    </cfRule>
  </conditionalFormatting>
  <conditionalFormatting sqref="G9:G39">
    <cfRule type="cellIs" dxfId="2" priority="12" stopIfTrue="1" operator="notEqual">
      <formula>30</formula>
    </cfRule>
  </conditionalFormatting>
  <conditionalFormatting sqref="M9">
    <cfRule type="expression" dxfId="1" priority="72">
      <formula>(M6&lt;&gt;M9)</formula>
    </cfRule>
  </conditionalFormatting>
  <conditionalFormatting sqref="M10:M39">
    <cfRule type="expression" dxfId="0" priority="71" stopIfTrue="1">
      <formula>(M9&lt;&gt;M10)</formula>
    </cfRule>
  </conditionalFormatting>
  <dataValidations disablePrompts="1" count="3">
    <dataValidation type="whole" allowBlank="1" showInputMessage="1" showErrorMessage="1" sqref="H9:H39 E9:E39 U35:U39 R35:R39" xr:uid="{620A992E-22DC-A14B-BE75-625C3039FCED}">
      <formula1>0</formula1>
      <formula2>23</formula2>
    </dataValidation>
    <dataValidation type="whole" allowBlank="1" showInputMessage="1" showErrorMessage="1" sqref="F9:F39 I9:I39 S35:S39 V35:V39" xr:uid="{21E38C19-B11C-0F40-8FD7-1665B51DE870}">
      <formula1>0</formula1>
      <formula2>59</formula2>
    </dataValidation>
    <dataValidation type="whole" allowBlank="1" showInputMessage="1" showErrorMessage="1" sqref="M6 M9:M39 C9:C39 P35:P39" xr:uid="{393A4F1B-6DF7-2447-AFAA-0F45D7078F8C}">
      <formula1>0</formula1>
      <formula2>100</formula2>
    </dataValidation>
  </dataValidations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6" stopIfTrue="1" id="{1940E2E8-5FA9-024B-BB2B-3ACA911D704C}">
            <xm:f>(Dagar!$N2&lt;&gt;1)</xm:f>
            <x14:dxf>
              <fill>
                <patternFill>
                  <bgColor rgb="FFFFFFB5"/>
                </patternFill>
              </fill>
            </x14:dxf>
          </x14:cfRule>
          <x14:cfRule type="expression" priority="73" stopIfTrue="1" id="{174DE395-BD72-EC48-9F86-B0A0BA9C93DC}">
            <xm:f>(Dagar!$M2=1)</xm:f>
            <x14:dxf>
              <fill>
                <patternFill>
                  <bgColor theme="5" tint="0.59996337778862885"/>
                </patternFill>
              </fill>
            </x14:dxf>
          </x14:cfRule>
          <xm:sqref>A9:N39</xm:sqref>
        </x14:conditionalFormatting>
        <x14:conditionalFormatting xmlns:xm="http://schemas.microsoft.com/office/excel/2006/main">
          <x14:cfRule type="expression" priority="14" stopIfTrue="1" id="{DA980EB0-5571-404A-8796-E0AAE09A4867}">
            <xm:f>(VLOOKUP($C$3,Dagar!$A$2:$C$13,3,FALSE)=28)</xm:f>
            <x14:dxf>
              <font>
                <color theme="1"/>
              </font>
              <fill>
                <patternFill>
                  <fgColor theme="1"/>
                  <bgColor theme="1"/>
                </patternFill>
              </fill>
            </x14:dxf>
          </x14:cfRule>
          <xm:sqref>A37:N37</xm:sqref>
        </x14:conditionalFormatting>
        <x14:conditionalFormatting xmlns:xm="http://schemas.microsoft.com/office/excel/2006/main">
          <x14:cfRule type="expression" priority="15" stopIfTrue="1" id="{6D5319FD-FB4D-744B-AAFC-CCEB280142F1}">
            <xm:f>(VLOOKUP($C$3,Dagar!$A$2:$C$13,3,FALSE)&lt;30)</xm:f>
            <x14:dxf>
              <font>
                <color theme="1"/>
              </font>
              <fill>
                <patternFill>
                  <fgColor theme="1"/>
                  <bgColor theme="1"/>
                </patternFill>
              </fill>
            </x14:dxf>
          </x14:cfRule>
          <xm:sqref>A38:N38</xm:sqref>
        </x14:conditionalFormatting>
        <x14:conditionalFormatting xmlns:xm="http://schemas.microsoft.com/office/excel/2006/main">
          <x14:cfRule type="expression" priority="66" stopIfTrue="1" id="{1CF52650-F0F9-6D42-9D0D-70050AB38F52}">
            <xm:f>(VLOOKUP($C$3,Dagar!$A$2:$C$13,3,FALSE)&lt;31)</xm:f>
            <x14:dxf>
              <font>
                <color theme="1"/>
              </font>
              <fill>
                <patternFill>
                  <fgColor theme="1"/>
                  <bgColor theme="1"/>
                </patternFill>
              </fill>
            </x14:dxf>
          </x14:cfRule>
          <xm:sqref>A39:N39</xm:sqref>
        </x14:conditionalFormatting>
        <x14:conditionalFormatting xmlns:xm="http://schemas.microsoft.com/office/excel/2006/main">
          <x14:cfRule type="expression" priority="9" stopIfTrue="1" id="{CC6CF516-FCC8-A343-9DE5-101AC08741C3}">
            <xm:f>($D9=Dagar!$P$3)</xm:f>
            <x14:dxf>
              <font>
                <b val="0"/>
                <i/>
                <strike val="0"/>
                <color theme="0" tint="-0.24994659260841701"/>
              </font>
              <fill>
                <patternFill patternType="lightDown">
                  <fgColor rgb="FFA30002"/>
                </patternFill>
              </fill>
            </x14:dxf>
          </x14:cfRule>
          <xm:sqref>C9:C39 E9:I39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Välj i listan" promptTitle="Välj i listan" xr:uid="{438B69E9-3335-2D48-BD9D-A7EE2FA22303}">
          <x14:formula1>
            <xm:f>Dagar!$A$2:$A$13</xm:f>
          </x14:formula1>
          <xm:sqref>C3</xm:sqref>
        </x14:dataValidation>
        <x14:dataValidation type="list" allowBlank="1" showInputMessage="1" showErrorMessage="1" xr:uid="{6FCB05A5-BD27-154C-9DA9-F2C51D533DB4}">
          <x14:formula1>
            <xm:f>Dagar!$P$2:$P$3</xm:f>
          </x14:formula1>
          <xm:sqref>D9:D39 Q35:Q39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DCCC-4129-9C4D-A7AE-CF0DA9B5CE00}">
  <dimension ref="A3:L32"/>
  <sheetViews>
    <sheetView topLeftCell="A2" zoomScale="99" workbookViewId="0">
      <selection activeCell="K21" sqref="K21"/>
    </sheetView>
  </sheetViews>
  <sheetFormatPr baseColWidth="10" defaultRowHeight="24" x14ac:dyDescent="0.25"/>
  <cols>
    <col min="1" max="1" width="10.83203125" style="119"/>
    <col min="2" max="16384" width="10.83203125" style="109"/>
  </cols>
  <sheetData>
    <row r="3" spans="1:12" ht="19" customHeight="1" x14ac:dyDescent="0.25">
      <c r="A3" s="134" t="s">
        <v>100</v>
      </c>
      <c r="B3" s="106" t="s">
        <v>94</v>
      </c>
      <c r="C3" s="107"/>
      <c r="D3" s="107"/>
      <c r="E3" s="107"/>
      <c r="F3" s="107"/>
      <c r="G3" s="107"/>
      <c r="H3" s="107"/>
      <c r="I3" s="107"/>
      <c r="J3" s="107"/>
      <c r="K3" s="108"/>
      <c r="L3" s="108"/>
    </row>
    <row r="4" spans="1:12" ht="23" x14ac:dyDescent="0.25">
      <c r="A4" s="117"/>
      <c r="B4" s="106" t="s">
        <v>80</v>
      </c>
      <c r="C4" s="107"/>
      <c r="D4" s="107"/>
      <c r="E4" s="107"/>
      <c r="F4" s="107"/>
      <c r="G4" s="107"/>
      <c r="H4" s="107"/>
      <c r="I4" s="107"/>
      <c r="J4" s="107"/>
      <c r="K4" s="108"/>
      <c r="L4" s="108"/>
    </row>
    <row r="5" spans="1:12" ht="23" x14ac:dyDescent="0.25">
      <c r="A5" s="117"/>
      <c r="B5" s="187" t="s">
        <v>66</v>
      </c>
      <c r="C5" s="187"/>
      <c r="D5" s="187"/>
      <c r="E5" s="187"/>
      <c r="J5" s="108"/>
      <c r="K5" s="108"/>
      <c r="L5" s="108"/>
    </row>
    <row r="6" spans="1:12" ht="19" customHeight="1" x14ac:dyDescent="0.25">
      <c r="A6" s="117"/>
      <c r="B6" s="186" t="s">
        <v>67</v>
      </c>
      <c r="C6" s="186"/>
      <c r="D6" s="186"/>
      <c r="E6" s="186"/>
      <c r="J6" s="108"/>
      <c r="K6" s="108"/>
      <c r="L6" s="108"/>
    </row>
    <row r="7" spans="1:12" ht="19" customHeight="1" x14ac:dyDescent="0.25">
      <c r="A7" s="118"/>
      <c r="B7" s="188" t="s">
        <v>68</v>
      </c>
      <c r="C7" s="188"/>
      <c r="D7" s="188"/>
      <c r="E7" s="188"/>
      <c r="J7" s="108"/>
      <c r="K7" s="110"/>
      <c r="L7" s="108"/>
    </row>
    <row r="8" spans="1:12" ht="23" x14ac:dyDescent="0.25">
      <c r="A8" s="117"/>
      <c r="B8" s="108"/>
      <c r="C8" s="108"/>
      <c r="D8" s="108"/>
      <c r="E8" s="108"/>
      <c r="F8" s="108"/>
      <c r="G8" s="108"/>
      <c r="H8" s="108"/>
      <c r="I8" s="108"/>
      <c r="J8" s="108"/>
      <c r="K8" s="110"/>
      <c r="L8" s="108"/>
    </row>
    <row r="9" spans="1:12" ht="19" customHeight="1" x14ac:dyDescent="0.25">
      <c r="A9" s="134" t="s">
        <v>99</v>
      </c>
      <c r="B9" s="111" t="s">
        <v>95</v>
      </c>
      <c r="C9" s="111"/>
      <c r="D9" s="111"/>
      <c r="E9" s="111"/>
      <c r="F9" s="111"/>
      <c r="G9" s="111"/>
      <c r="H9" s="111"/>
      <c r="I9" s="111"/>
      <c r="J9" s="111"/>
      <c r="K9" s="108"/>
      <c r="L9" s="108"/>
    </row>
    <row r="10" spans="1:12" ht="23" x14ac:dyDescent="0.25">
      <c r="A10" s="117"/>
      <c r="B10" s="111" t="s">
        <v>81</v>
      </c>
      <c r="C10" s="111"/>
      <c r="D10" s="111"/>
      <c r="E10" s="111"/>
      <c r="F10" s="111"/>
      <c r="G10" s="111"/>
      <c r="H10" s="111"/>
      <c r="I10" s="111"/>
      <c r="J10" s="111"/>
      <c r="K10" s="108"/>
      <c r="L10" s="108"/>
    </row>
    <row r="11" spans="1:12" ht="23" x14ac:dyDescent="0.25">
      <c r="A11" s="117"/>
      <c r="B11" s="111"/>
      <c r="C11" s="111"/>
      <c r="D11" s="111"/>
      <c r="E11" s="111"/>
      <c r="F11" s="111"/>
      <c r="G11" s="111"/>
      <c r="H11" s="111"/>
      <c r="I11" s="111"/>
      <c r="J11" s="111"/>
      <c r="K11" s="108"/>
    </row>
    <row r="12" spans="1:12" ht="21" x14ac:dyDescent="0.25">
      <c r="A12" s="134" t="s">
        <v>101</v>
      </c>
      <c r="B12" s="112" t="s">
        <v>73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2" ht="19" customHeight="1" x14ac:dyDescent="0.25">
      <c r="A13" s="117"/>
      <c r="B13" s="189" t="s">
        <v>75</v>
      </c>
      <c r="C13" s="189"/>
      <c r="D13" s="189"/>
      <c r="E13" s="189"/>
      <c r="F13" s="189"/>
      <c r="G13" s="189"/>
      <c r="H13" s="189"/>
      <c r="I13" s="189"/>
      <c r="J13" s="106"/>
      <c r="K13" s="106"/>
      <c r="L13" s="108"/>
    </row>
    <row r="14" spans="1:12" ht="23" x14ac:dyDescent="0.25">
      <c r="A14" s="117"/>
      <c r="B14" s="189"/>
      <c r="C14" s="189"/>
      <c r="D14" s="189"/>
      <c r="E14" s="189"/>
      <c r="F14" s="189"/>
      <c r="G14" s="189"/>
      <c r="H14" s="189"/>
      <c r="I14" s="189"/>
      <c r="J14" s="106"/>
      <c r="K14" s="106"/>
      <c r="L14" s="108"/>
    </row>
    <row r="15" spans="1:12" ht="23" x14ac:dyDescent="0.25">
      <c r="A15" s="117"/>
      <c r="B15" s="124" t="s">
        <v>74</v>
      </c>
      <c r="C15" s="113"/>
      <c r="D15" s="108"/>
      <c r="E15" s="108"/>
      <c r="F15" s="114"/>
      <c r="G15" s="114"/>
      <c r="H15" s="114"/>
      <c r="I15" s="114"/>
      <c r="J15" s="114"/>
      <c r="K15" s="108"/>
      <c r="L15" s="108"/>
    </row>
    <row r="16" spans="1:12" ht="23" x14ac:dyDescent="0.25">
      <c r="A16" s="117"/>
      <c r="B16" s="124" t="s">
        <v>79</v>
      </c>
      <c r="C16" s="108"/>
      <c r="D16" s="108"/>
      <c r="E16" s="108"/>
      <c r="F16" s="114"/>
      <c r="G16" s="114"/>
      <c r="H16" s="114"/>
      <c r="I16" s="114"/>
      <c r="J16" s="114"/>
      <c r="K16" s="108"/>
      <c r="L16" s="108"/>
    </row>
    <row r="17" spans="1:12" ht="23" x14ac:dyDescent="0.25">
      <c r="A17" s="117"/>
      <c r="B17" s="124" t="s">
        <v>78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 ht="23" x14ac:dyDescent="0.25">
      <c r="A18" s="117"/>
      <c r="B18" s="112" t="s">
        <v>76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2" ht="19" customHeight="1" x14ac:dyDescent="0.25">
      <c r="A19" s="117"/>
      <c r="B19" s="190" t="s">
        <v>82</v>
      </c>
      <c r="C19" s="190"/>
      <c r="D19" s="190"/>
      <c r="E19" s="190"/>
      <c r="F19" s="190"/>
      <c r="G19" s="190"/>
      <c r="H19" s="190"/>
      <c r="I19" s="190"/>
      <c r="J19" s="106"/>
      <c r="K19" s="106"/>
      <c r="L19" s="108"/>
    </row>
    <row r="20" spans="1:12" ht="23" x14ac:dyDescent="0.25">
      <c r="A20" s="116"/>
      <c r="B20" s="190"/>
      <c r="C20" s="190"/>
      <c r="D20" s="190"/>
      <c r="E20" s="190"/>
      <c r="F20" s="190"/>
      <c r="G20" s="190"/>
      <c r="H20" s="190"/>
      <c r="I20" s="190"/>
      <c r="J20" s="106"/>
      <c r="K20" s="106"/>
      <c r="L20" s="108"/>
    </row>
    <row r="21" spans="1:12" ht="23" x14ac:dyDescent="0.25">
      <c r="A21" s="11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21" x14ac:dyDescent="0.25">
      <c r="A22" s="134" t="s">
        <v>102</v>
      </c>
      <c r="B22" s="115" t="s">
        <v>83</v>
      </c>
      <c r="J22" s="108"/>
      <c r="K22" s="108"/>
      <c r="L22" s="108"/>
    </row>
    <row r="23" spans="1:12" ht="19" customHeight="1" x14ac:dyDescent="0.25">
      <c r="A23" s="117"/>
      <c r="B23" s="108" t="s">
        <v>97</v>
      </c>
      <c r="C23" s="108"/>
      <c r="D23" s="108"/>
      <c r="E23" s="108"/>
      <c r="F23" s="108"/>
      <c r="G23" s="108"/>
      <c r="H23" s="108"/>
      <c r="I23" s="108"/>
      <c r="J23" s="107"/>
      <c r="K23" s="108"/>
    </row>
    <row r="24" spans="1:12" ht="23" x14ac:dyDescent="0.25">
      <c r="A24" s="117"/>
      <c r="B24" s="123" t="s">
        <v>98</v>
      </c>
      <c r="J24" s="108"/>
      <c r="K24" s="108"/>
    </row>
    <row r="25" spans="1:12" ht="23" x14ac:dyDescent="0.25">
      <c r="A25" s="117"/>
      <c r="B25" s="189" t="s">
        <v>77</v>
      </c>
      <c r="C25" s="189"/>
      <c r="D25" s="189"/>
      <c r="E25" s="189"/>
      <c r="F25" s="189"/>
      <c r="G25" s="189"/>
      <c r="H25" s="189"/>
      <c r="I25" s="189"/>
      <c r="J25" s="107"/>
      <c r="K25" s="108"/>
    </row>
    <row r="26" spans="1:12" ht="23" x14ac:dyDescent="0.25">
      <c r="A26" s="117"/>
      <c r="B26" s="189"/>
      <c r="C26" s="189"/>
      <c r="D26" s="189"/>
      <c r="E26" s="189"/>
      <c r="F26" s="189"/>
      <c r="G26" s="189"/>
      <c r="H26" s="189"/>
      <c r="I26" s="189"/>
      <c r="J26" s="108"/>
      <c r="K26" s="108"/>
    </row>
    <row r="27" spans="1:12" ht="23" x14ac:dyDescent="0.25">
      <c r="A27" s="117"/>
      <c r="J27" s="108"/>
      <c r="K27" s="108"/>
    </row>
    <row r="28" spans="1:12" ht="22" customHeight="1" x14ac:dyDescent="0.25">
      <c r="A28" s="117"/>
      <c r="B28" s="185" t="s">
        <v>32</v>
      </c>
      <c r="C28" s="185"/>
      <c r="D28" s="185"/>
      <c r="E28" s="185"/>
      <c r="F28" s="185"/>
      <c r="G28" s="185"/>
      <c r="H28" s="185"/>
      <c r="I28" s="185"/>
      <c r="J28" s="185"/>
      <c r="K28" s="108"/>
    </row>
    <row r="29" spans="1:12" ht="23" x14ac:dyDescent="0.25">
      <c r="A29" s="117"/>
      <c r="J29" s="108"/>
      <c r="K29" s="108"/>
    </row>
    <row r="30" spans="1:12" ht="23" x14ac:dyDescent="0.25">
      <c r="A30" s="117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2" ht="23" x14ac:dyDescent="0.25">
      <c r="A31" s="117"/>
      <c r="K31" s="108"/>
    </row>
    <row r="32" spans="1:12" ht="23" x14ac:dyDescent="0.25">
      <c r="A32" s="117"/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</sheetData>
  <sheetProtection algorithmName="SHA-512" hashValue="9LgZaW3Hvp2j6VrQMOQMWRcO1LyCQOlDRyE4NGPJ43URL7my52YkTGfbZijL97VDINTGcWlSEi1caifxWS3NqQ==" saltValue="I38zyYp/fCLuLrt8ORvpPQ==" spinCount="100000" sheet="1" objects="1" scenarios="1" selectLockedCells="1" selectUnlockedCells="1"/>
  <mergeCells count="7">
    <mergeCell ref="B28:J28"/>
    <mergeCell ref="B6:E6"/>
    <mergeCell ref="B5:E5"/>
    <mergeCell ref="B7:E7"/>
    <mergeCell ref="B13:I14"/>
    <mergeCell ref="B19:I20"/>
    <mergeCell ref="B25:I26"/>
  </mergeCells>
  <pageMargins left="0.7" right="0.7" top="0.75" bottom="0.75" header="0.3" footer="0.3"/>
  <pageSetup paperSize="9" orientation="portrait" horizontalDpi="0" verticalDpi="0"/>
  <ignoredErrors>
    <ignoredError sqref="A3 A9 A12 A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12AE-533F-C24F-B812-178DC1191AE4}">
  <sheetPr codeName="Blad2"/>
  <dimension ref="A1:Q59"/>
  <sheetViews>
    <sheetView workbookViewId="0">
      <selection activeCell="O9" sqref="O9"/>
    </sheetView>
  </sheetViews>
  <sheetFormatPr baseColWidth="10" defaultRowHeight="16" x14ac:dyDescent="0.2"/>
  <cols>
    <col min="2" max="2" width="10.5" bestFit="1" customWidth="1"/>
    <col min="3" max="3" width="6" bestFit="1" customWidth="1"/>
    <col min="4" max="4" width="7.83203125" customWidth="1"/>
    <col min="5" max="6" width="3.83203125" customWidth="1"/>
    <col min="7" max="7" width="14" customWidth="1"/>
    <col min="8" max="8" width="16" bestFit="1" customWidth="1"/>
    <col min="9" max="9" width="7.83203125" style="30" bestFit="1" customWidth="1"/>
    <col min="10" max="10" width="12.33203125" style="31" bestFit="1" customWidth="1"/>
    <col min="11" max="11" width="13.5" customWidth="1"/>
    <col min="12" max="12" width="11.1640625" bestFit="1" customWidth="1"/>
    <col min="13" max="13" width="8.83203125" style="31" bestFit="1" customWidth="1"/>
    <col min="14" max="14" width="6" style="31" bestFit="1" customWidth="1"/>
  </cols>
  <sheetData>
    <row r="1" spans="1:17" ht="17" thickBot="1" x14ac:dyDescent="0.25">
      <c r="A1" s="12" t="s">
        <v>0</v>
      </c>
      <c r="B1" s="12" t="s">
        <v>30</v>
      </c>
      <c r="C1" s="12" t="s">
        <v>63</v>
      </c>
      <c r="E1" s="195" t="s">
        <v>29</v>
      </c>
      <c r="F1" s="195"/>
      <c r="G1" s="195"/>
      <c r="H1" s="195"/>
      <c r="I1" s="30" t="s">
        <v>49</v>
      </c>
      <c r="J1" s="31" t="s">
        <v>54</v>
      </c>
      <c r="L1" s="12" t="s">
        <v>1</v>
      </c>
      <c r="M1" s="39" t="s">
        <v>31</v>
      </c>
      <c r="N1" s="39" t="s">
        <v>23</v>
      </c>
    </row>
    <row r="2" spans="1:17" ht="17" thickTop="1" x14ac:dyDescent="0.2">
      <c r="A2" t="s">
        <v>12</v>
      </c>
      <c r="B2">
        <v>1</v>
      </c>
      <c r="C2">
        <v>31</v>
      </c>
      <c r="E2" s="32">
        <v>1</v>
      </c>
      <c r="F2" s="33">
        <v>1</v>
      </c>
      <c r="G2" s="34">
        <f>DATE(Flex!$C$2,E2,F2)</f>
        <v>45292</v>
      </c>
      <c r="H2" s="33" t="s">
        <v>41</v>
      </c>
      <c r="I2" s="35">
        <v>1</v>
      </c>
      <c r="J2" s="36">
        <v>1</v>
      </c>
      <c r="L2" s="17">
        <f>DATE(Flex!$C$2,Flex!$X$2,Flex!A9)</f>
        <v>45352</v>
      </c>
      <c r="M2" s="31">
        <f t="shared" ref="M2:M32" si="0">_xlfn.XLOOKUP(L2,$G$2:$G$30,$I$2:$I$30,0)</f>
        <v>0</v>
      </c>
      <c r="N2" s="31">
        <f t="shared" ref="N2:N32" si="1">_xlfn.XLOOKUP(L2,$G$2:$G$30,$J$2:$J$30,1)</f>
        <v>1</v>
      </c>
      <c r="P2" s="120"/>
    </row>
    <row r="3" spans="1:17" x14ac:dyDescent="0.2">
      <c r="A3" t="s">
        <v>13</v>
      </c>
      <c r="B3">
        <v>2</v>
      </c>
      <c r="C3">
        <f>DATE(Flex!$C$2,3,1)-DATE(Flex!$C$2,2,1)</f>
        <v>29</v>
      </c>
      <c r="E3" s="37">
        <v>1</v>
      </c>
      <c r="F3">
        <v>5</v>
      </c>
      <c r="G3" s="28">
        <f>DATE(Flex!$C$2,E3,F3)</f>
        <v>45296</v>
      </c>
      <c r="H3" t="s">
        <v>50</v>
      </c>
      <c r="J3" s="38">
        <v>0.5</v>
      </c>
      <c r="L3" s="17">
        <f>DATE(Flex!$C$2,Flex!$X$2,Flex!A10)</f>
        <v>45353</v>
      </c>
      <c r="M3" s="31">
        <f t="shared" si="0"/>
        <v>0</v>
      </c>
      <c r="N3" s="31">
        <f t="shared" si="1"/>
        <v>1</v>
      </c>
      <c r="P3" s="121" t="s">
        <v>96</v>
      </c>
    </row>
    <row r="4" spans="1:17" x14ac:dyDescent="0.2">
      <c r="A4" t="s">
        <v>14</v>
      </c>
      <c r="B4">
        <v>3</v>
      </c>
      <c r="C4">
        <v>31</v>
      </c>
      <c r="E4" s="37">
        <v>1</v>
      </c>
      <c r="F4">
        <v>6</v>
      </c>
      <c r="G4" s="28">
        <f>DATE(Flex!$C$2,E4,F4)</f>
        <v>45297</v>
      </c>
      <c r="H4" t="s">
        <v>35</v>
      </c>
      <c r="I4" s="30">
        <v>1</v>
      </c>
      <c r="J4" s="38">
        <v>1</v>
      </c>
      <c r="L4" s="17">
        <f>DATE(Flex!$C$2,Flex!$X$2,Flex!A11)</f>
        <v>45354</v>
      </c>
      <c r="M4" s="31">
        <f t="shared" si="0"/>
        <v>0</v>
      </c>
      <c r="N4" s="31">
        <f t="shared" si="1"/>
        <v>1</v>
      </c>
    </row>
    <row r="5" spans="1:17" x14ac:dyDescent="0.2">
      <c r="A5" t="s">
        <v>15</v>
      </c>
      <c r="B5">
        <v>4</v>
      </c>
      <c r="C5">
        <v>30</v>
      </c>
      <c r="E5" s="37">
        <v>4</v>
      </c>
      <c r="F5">
        <v>30</v>
      </c>
      <c r="G5" s="28">
        <f>DATE(Flex!$C$2,E5,F5)</f>
        <v>45412</v>
      </c>
      <c r="H5" t="s">
        <v>53</v>
      </c>
      <c r="J5" s="40">
        <f>IF(WEEKDAY(DATE(Flex!$C$2,E5,F5),2)=5,0.5,IF(WEEKDAY(DATE(Flex!$C$2,E5,F5),2)&lt;5,0.75,1))</f>
        <v>0.75</v>
      </c>
      <c r="K5" s="45" t="s">
        <v>58</v>
      </c>
      <c r="L5" s="17">
        <f>DATE(Flex!$C$2,Flex!$X$2,Flex!A12)</f>
        <v>45355</v>
      </c>
      <c r="M5" s="31">
        <f t="shared" si="0"/>
        <v>0</v>
      </c>
      <c r="N5" s="31">
        <f t="shared" si="1"/>
        <v>1</v>
      </c>
      <c r="P5" s="17"/>
    </row>
    <row r="6" spans="1:17" x14ac:dyDescent="0.2">
      <c r="A6" t="s">
        <v>16</v>
      </c>
      <c r="B6">
        <v>5</v>
      </c>
      <c r="C6">
        <v>31</v>
      </c>
      <c r="E6" s="37">
        <v>5</v>
      </c>
      <c r="F6">
        <v>1</v>
      </c>
      <c r="G6" s="28">
        <f>DATE(Flex!$C$2,E6,F6)</f>
        <v>45413</v>
      </c>
      <c r="H6" t="s">
        <v>36</v>
      </c>
      <c r="I6" s="30">
        <v>1</v>
      </c>
      <c r="J6" s="38">
        <v>1</v>
      </c>
      <c r="L6" s="17">
        <f>DATE(Flex!$C$2,Flex!$X$2,Flex!A13)</f>
        <v>45356</v>
      </c>
      <c r="M6" s="31">
        <f t="shared" si="0"/>
        <v>0</v>
      </c>
      <c r="N6" s="31">
        <f t="shared" si="1"/>
        <v>1</v>
      </c>
    </row>
    <row r="7" spans="1:17" x14ac:dyDescent="0.2">
      <c r="A7" t="s">
        <v>17</v>
      </c>
      <c r="B7">
        <v>6</v>
      </c>
      <c r="C7">
        <v>30</v>
      </c>
      <c r="E7" s="37">
        <v>6</v>
      </c>
      <c r="F7">
        <v>6</v>
      </c>
      <c r="G7" s="28">
        <f>DATE(Flex!$C$2,E7,F7)</f>
        <v>45449</v>
      </c>
      <c r="H7" t="s">
        <v>37</v>
      </c>
      <c r="I7" s="30">
        <v>1</v>
      </c>
      <c r="J7" s="38">
        <v>1</v>
      </c>
      <c r="L7" s="17">
        <f>DATE(Flex!$C$2,Flex!$X$2,Flex!A14)</f>
        <v>45357</v>
      </c>
      <c r="M7" s="31">
        <f t="shared" si="0"/>
        <v>0</v>
      </c>
      <c r="N7" s="31">
        <f t="shared" si="1"/>
        <v>1</v>
      </c>
    </row>
    <row r="8" spans="1:17" x14ac:dyDescent="0.2">
      <c r="A8" t="s">
        <v>18</v>
      </c>
      <c r="B8">
        <v>7</v>
      </c>
      <c r="C8">
        <v>31</v>
      </c>
      <c r="E8" s="37">
        <v>12</v>
      </c>
      <c r="F8">
        <v>23</v>
      </c>
      <c r="G8" s="28">
        <f>DATE(Flex!$C$2,E8,F8)</f>
        <v>45649</v>
      </c>
      <c r="H8" t="s">
        <v>55</v>
      </c>
      <c r="J8" s="40">
        <f>IF(WEEKDAY(DATE(Flex!$C$2,E8,F8),2)=5,0.5,1)</f>
        <v>1</v>
      </c>
      <c r="K8" s="46" t="s">
        <v>59</v>
      </c>
      <c r="L8" s="17">
        <f>DATE(Flex!$C$2,Flex!$X$2,Flex!A15)</f>
        <v>45358</v>
      </c>
      <c r="M8" s="31">
        <f t="shared" si="0"/>
        <v>0</v>
      </c>
      <c r="N8" s="31">
        <f t="shared" si="1"/>
        <v>1</v>
      </c>
    </row>
    <row r="9" spans="1:17" x14ac:dyDescent="0.2">
      <c r="A9" t="s">
        <v>8</v>
      </c>
      <c r="B9">
        <v>8</v>
      </c>
      <c r="C9">
        <v>31</v>
      </c>
      <c r="E9" s="37">
        <v>12</v>
      </c>
      <c r="F9">
        <v>24</v>
      </c>
      <c r="G9" s="28">
        <f>DATE(Flex!$C$2,E9,F9)</f>
        <v>45650</v>
      </c>
      <c r="H9" t="s">
        <v>38</v>
      </c>
      <c r="I9" s="30">
        <v>1</v>
      </c>
      <c r="J9" s="38">
        <v>1</v>
      </c>
      <c r="L9" s="17">
        <f>DATE(Flex!$C$2,Flex!$X$2,Flex!A16)</f>
        <v>45359</v>
      </c>
      <c r="M9" s="31">
        <f t="shared" si="0"/>
        <v>0</v>
      </c>
      <c r="N9" s="31">
        <f t="shared" si="1"/>
        <v>1</v>
      </c>
    </row>
    <row r="10" spans="1:17" x14ac:dyDescent="0.2">
      <c r="A10" t="s">
        <v>19</v>
      </c>
      <c r="B10">
        <v>9</v>
      </c>
      <c r="C10">
        <v>30</v>
      </c>
      <c r="E10" s="37">
        <v>12</v>
      </c>
      <c r="F10">
        <v>25</v>
      </c>
      <c r="G10" s="28">
        <f>DATE(Flex!$C$2,E10,F10)</f>
        <v>45651</v>
      </c>
      <c r="H10" t="s">
        <v>39</v>
      </c>
      <c r="I10" s="30">
        <v>1</v>
      </c>
      <c r="J10" s="38">
        <v>1</v>
      </c>
      <c r="L10" s="17">
        <f>DATE(Flex!$C$2,Flex!$X$2,Flex!A17)</f>
        <v>45360</v>
      </c>
      <c r="M10" s="31">
        <f t="shared" si="0"/>
        <v>0</v>
      </c>
      <c r="N10" s="31">
        <f t="shared" si="1"/>
        <v>1</v>
      </c>
    </row>
    <row r="11" spans="1:17" x14ac:dyDescent="0.2">
      <c r="A11" t="s">
        <v>20</v>
      </c>
      <c r="B11">
        <v>10</v>
      </c>
      <c r="C11">
        <v>31</v>
      </c>
      <c r="E11" s="37">
        <v>12</v>
      </c>
      <c r="F11">
        <v>26</v>
      </c>
      <c r="G11" s="28">
        <f>DATE(Flex!$C$2,E11,F11)</f>
        <v>45652</v>
      </c>
      <c r="H11" t="s">
        <v>40</v>
      </c>
      <c r="I11" s="30">
        <v>1</v>
      </c>
      <c r="J11" s="38">
        <v>1</v>
      </c>
      <c r="L11" s="17">
        <f>DATE(Flex!$C$2,Flex!$X$2,Flex!A18)</f>
        <v>45361</v>
      </c>
      <c r="M11" s="31">
        <f t="shared" si="0"/>
        <v>0</v>
      </c>
      <c r="N11" s="31">
        <f t="shared" si="1"/>
        <v>1</v>
      </c>
    </row>
    <row r="12" spans="1:17" ht="17" thickBot="1" x14ac:dyDescent="0.25">
      <c r="A12" t="s">
        <v>21</v>
      </c>
      <c r="B12">
        <v>11</v>
      </c>
      <c r="C12">
        <v>30</v>
      </c>
      <c r="E12" s="41">
        <v>12</v>
      </c>
      <c r="F12" s="12">
        <v>31</v>
      </c>
      <c r="G12" s="42">
        <f>DATE(Flex!$C$2,E12,F12)</f>
        <v>45657</v>
      </c>
      <c r="H12" s="12" t="s">
        <v>34</v>
      </c>
      <c r="I12" s="43">
        <v>1</v>
      </c>
      <c r="J12" s="44">
        <v>1</v>
      </c>
      <c r="L12" s="17">
        <f>DATE(Flex!$C$2,Flex!$X$2,Flex!A19)</f>
        <v>45362</v>
      </c>
      <c r="M12" s="31">
        <f t="shared" si="0"/>
        <v>0</v>
      </c>
      <c r="N12" s="31">
        <f t="shared" si="1"/>
        <v>1</v>
      </c>
    </row>
    <row r="13" spans="1:17" ht="17" thickTop="1" x14ac:dyDescent="0.2">
      <c r="A13" t="s">
        <v>22</v>
      </c>
      <c r="B13">
        <v>12</v>
      </c>
      <c r="C13">
        <v>31</v>
      </c>
      <c r="E13" s="193" t="s">
        <v>33</v>
      </c>
      <c r="F13" s="194"/>
      <c r="G13" s="29">
        <f>G14-1</f>
        <v>45379</v>
      </c>
      <c r="H13" t="s">
        <v>51</v>
      </c>
      <c r="J13" s="38">
        <v>0.75</v>
      </c>
      <c r="L13" s="17">
        <f>DATE(Flex!$C$2,Flex!$X$2,Flex!A20)</f>
        <v>45363</v>
      </c>
      <c r="M13" s="31">
        <f t="shared" si="0"/>
        <v>0</v>
      </c>
      <c r="N13" s="31">
        <f t="shared" si="1"/>
        <v>1</v>
      </c>
    </row>
    <row r="14" spans="1:17" x14ac:dyDescent="0.2">
      <c r="G14" s="81">
        <f>FLOOR(E15&amp;"-05-"&amp;DAY(MINUTE(E15/38)/2+56),7)-36</f>
        <v>45380</v>
      </c>
      <c r="H14" t="s">
        <v>42</v>
      </c>
      <c r="I14" s="30">
        <v>1</v>
      </c>
      <c r="J14" s="38">
        <v>1</v>
      </c>
      <c r="L14" s="17">
        <f>DATE(Flex!$C$2,Flex!$X$2,Flex!A21)</f>
        <v>45364</v>
      </c>
      <c r="M14" s="31">
        <f t="shared" si="0"/>
        <v>0</v>
      </c>
      <c r="N14" s="31">
        <f t="shared" si="1"/>
        <v>1</v>
      </c>
    </row>
    <row r="15" spans="1:17" ht="16" customHeight="1" x14ac:dyDescent="0.2">
      <c r="A15" s="196" t="s">
        <v>69</v>
      </c>
      <c r="B15" s="196"/>
      <c r="E15" s="191">
        <f>Flex!C2</f>
        <v>2024</v>
      </c>
      <c r="F15" s="192"/>
      <c r="G15" s="29">
        <f>G14+1</f>
        <v>45381</v>
      </c>
      <c r="H15" t="s">
        <v>43</v>
      </c>
      <c r="I15" s="30">
        <v>1</v>
      </c>
      <c r="J15" s="38">
        <v>1</v>
      </c>
      <c r="L15" s="17">
        <f>DATE(Flex!$C$2,Flex!$X$2,Flex!A22)</f>
        <v>45365</v>
      </c>
      <c r="M15" s="31">
        <f t="shared" si="0"/>
        <v>0</v>
      </c>
      <c r="N15" s="31">
        <f t="shared" si="1"/>
        <v>1</v>
      </c>
    </row>
    <row r="16" spans="1:17" x14ac:dyDescent="0.2">
      <c r="A16" s="196"/>
      <c r="B16" s="196"/>
      <c r="G16" s="29">
        <f>G15+2</f>
        <v>45383</v>
      </c>
      <c r="H16" t="s">
        <v>44</v>
      </c>
      <c r="I16" s="30">
        <v>1</v>
      </c>
      <c r="J16" s="38">
        <v>1</v>
      </c>
      <c r="L16" s="17">
        <f>DATE(Flex!$C$2,Flex!$X$2,Flex!A23)</f>
        <v>45366</v>
      </c>
      <c r="M16" s="31">
        <f t="shared" si="0"/>
        <v>0</v>
      </c>
      <c r="N16" s="31">
        <f t="shared" si="1"/>
        <v>1</v>
      </c>
      <c r="Q16" s="77"/>
    </row>
    <row r="17" spans="1:17" x14ac:dyDescent="0.2">
      <c r="A17" s="196"/>
      <c r="B17" s="196"/>
      <c r="G17" s="29">
        <f>G16+38</f>
        <v>45421</v>
      </c>
      <c r="H17" t="s">
        <v>45</v>
      </c>
      <c r="I17" s="30">
        <v>1</v>
      </c>
      <c r="J17" s="38">
        <v>1</v>
      </c>
      <c r="L17" s="17">
        <f>DATE(Flex!$C$2,Flex!$X$2,Flex!A24)</f>
        <v>45367</v>
      </c>
      <c r="M17" s="31">
        <f t="shared" si="0"/>
        <v>0</v>
      </c>
      <c r="N17" s="31">
        <f t="shared" si="1"/>
        <v>1</v>
      </c>
    </row>
    <row r="18" spans="1:17" x14ac:dyDescent="0.2">
      <c r="A18" s="196"/>
      <c r="B18" s="196"/>
      <c r="G18" s="79">
        <f>DATE(E15,6,19+(7-WEEKDAY(DATE(E15,6,20))))</f>
        <v>45464</v>
      </c>
      <c r="H18" t="s">
        <v>47</v>
      </c>
      <c r="I18" s="30">
        <v>1</v>
      </c>
      <c r="J18" s="38">
        <v>1</v>
      </c>
      <c r="L18" s="17">
        <f>DATE(Flex!$C$2,Flex!$X$2,Flex!A25)</f>
        <v>45368</v>
      </c>
      <c r="M18" s="31">
        <f t="shared" si="0"/>
        <v>0</v>
      </c>
      <c r="N18" s="31">
        <f t="shared" si="1"/>
        <v>1</v>
      </c>
    </row>
    <row r="19" spans="1:17" x14ac:dyDescent="0.2">
      <c r="A19" s="84"/>
      <c r="B19" s="84"/>
      <c r="G19" s="29">
        <f>G18+1</f>
        <v>45465</v>
      </c>
      <c r="H19" t="s">
        <v>48</v>
      </c>
      <c r="I19" s="30">
        <v>1</v>
      </c>
      <c r="J19" s="38">
        <v>1</v>
      </c>
      <c r="L19" s="17">
        <f>DATE(Flex!$C$2,Flex!$X$2,Flex!A26)</f>
        <v>45369</v>
      </c>
      <c r="M19" s="31">
        <f t="shared" si="0"/>
        <v>0</v>
      </c>
      <c r="N19" s="31">
        <f t="shared" si="1"/>
        <v>1</v>
      </c>
      <c r="Q19" s="78"/>
    </row>
    <row r="20" spans="1:17" x14ac:dyDescent="0.2">
      <c r="B20" s="17"/>
      <c r="G20" s="29">
        <f>G21-1</f>
        <v>45597</v>
      </c>
      <c r="H20" t="s">
        <v>52</v>
      </c>
      <c r="J20" s="38">
        <v>0.5</v>
      </c>
      <c r="L20" s="17">
        <f>DATE(Flex!$C$2,Flex!$X$2,Flex!A27)</f>
        <v>45370</v>
      </c>
      <c r="M20" s="31">
        <f t="shared" si="0"/>
        <v>0</v>
      </c>
      <c r="N20" s="31">
        <f t="shared" si="1"/>
        <v>1</v>
      </c>
      <c r="Q20" s="77"/>
    </row>
    <row r="21" spans="1:17" ht="17" thickBot="1" x14ac:dyDescent="0.25">
      <c r="B21" s="17"/>
      <c r="F21" s="12"/>
      <c r="G21" s="80">
        <f>DATE(E15,10,31+(7-WEEKDAY(DATE(E15,10,31))))</f>
        <v>45598</v>
      </c>
      <c r="H21" s="12" t="s">
        <v>46</v>
      </c>
      <c r="I21" s="43">
        <v>1</v>
      </c>
      <c r="J21" s="44">
        <v>1</v>
      </c>
      <c r="L21" s="17">
        <f>DATE(Flex!$C$2,Flex!$X$2,Flex!A28)</f>
        <v>45371</v>
      </c>
      <c r="M21" s="31">
        <f t="shared" si="0"/>
        <v>0</v>
      </c>
      <c r="N21" s="31">
        <f t="shared" si="1"/>
        <v>1</v>
      </c>
    </row>
    <row r="22" spans="1:17" ht="17" thickTop="1" x14ac:dyDescent="0.2">
      <c r="E22" s="82"/>
      <c r="F22" s="83"/>
      <c r="G22" s="29">
        <f>G23-1</f>
        <v>45764</v>
      </c>
      <c r="H22" t="s">
        <v>51</v>
      </c>
      <c r="J22" s="38">
        <v>0.75</v>
      </c>
      <c r="L22" s="17">
        <f>DATE(Flex!$C$2,Flex!$X$2,Flex!A29)</f>
        <v>45372</v>
      </c>
      <c r="M22" s="31">
        <f t="shared" si="0"/>
        <v>0</v>
      </c>
      <c r="N22" s="31">
        <f t="shared" si="1"/>
        <v>1</v>
      </c>
    </row>
    <row r="23" spans="1:17" x14ac:dyDescent="0.2">
      <c r="G23" s="81">
        <f>FLOOR(E24&amp;"-05-"&amp;DAY(MINUTE(E24/38)/2+56),7)-36</f>
        <v>45765</v>
      </c>
      <c r="H23" t="s">
        <v>42</v>
      </c>
      <c r="I23" s="30">
        <v>1</v>
      </c>
      <c r="J23" s="38">
        <v>1</v>
      </c>
      <c r="L23" s="17">
        <f>DATE(Flex!$C$2,Flex!$X$2,Flex!A30)</f>
        <v>45373</v>
      </c>
      <c r="M23" s="31">
        <f t="shared" si="0"/>
        <v>0</v>
      </c>
      <c r="N23" s="31">
        <f t="shared" si="1"/>
        <v>1</v>
      </c>
    </row>
    <row r="24" spans="1:17" x14ac:dyDescent="0.2">
      <c r="E24" s="191">
        <f>E15+1</f>
        <v>2025</v>
      </c>
      <c r="F24" s="192"/>
      <c r="G24" s="29">
        <f>G23+1</f>
        <v>45766</v>
      </c>
      <c r="H24" t="s">
        <v>43</v>
      </c>
      <c r="I24" s="30">
        <v>1</v>
      </c>
      <c r="J24" s="38">
        <v>1</v>
      </c>
      <c r="L24" s="17">
        <f>DATE(Flex!$C$2,Flex!$X$2,Flex!A31)</f>
        <v>45374</v>
      </c>
      <c r="M24" s="31">
        <f t="shared" si="0"/>
        <v>0</v>
      </c>
      <c r="N24" s="31">
        <f t="shared" si="1"/>
        <v>1</v>
      </c>
    </row>
    <row r="25" spans="1:17" x14ac:dyDescent="0.2">
      <c r="G25" s="29">
        <f>G24+2</f>
        <v>45768</v>
      </c>
      <c r="H25" t="s">
        <v>44</v>
      </c>
      <c r="I25" s="30">
        <v>1</v>
      </c>
      <c r="J25" s="38">
        <v>1</v>
      </c>
      <c r="L25" s="17">
        <f>DATE(Flex!$C$2,Flex!$X$2,Flex!A32)</f>
        <v>45375</v>
      </c>
      <c r="M25" s="31">
        <f t="shared" si="0"/>
        <v>0</v>
      </c>
      <c r="N25" s="31">
        <f t="shared" si="1"/>
        <v>1</v>
      </c>
    </row>
    <row r="26" spans="1:17" x14ac:dyDescent="0.2">
      <c r="G26" s="29">
        <f>G25+38</f>
        <v>45806</v>
      </c>
      <c r="H26" t="s">
        <v>45</v>
      </c>
      <c r="I26" s="30">
        <v>1</v>
      </c>
      <c r="J26" s="38">
        <v>1</v>
      </c>
      <c r="L26" s="17">
        <f>DATE(Flex!$C$2,Flex!$X$2,Flex!A33)</f>
        <v>45376</v>
      </c>
      <c r="M26" s="31">
        <f t="shared" si="0"/>
        <v>0</v>
      </c>
      <c r="N26" s="31">
        <f t="shared" si="1"/>
        <v>1</v>
      </c>
    </row>
    <row r="27" spans="1:17" x14ac:dyDescent="0.2">
      <c r="G27" s="79">
        <f>DATE(E24,6,19+(7-WEEKDAY(DATE(E24,6,20))))</f>
        <v>45828</v>
      </c>
      <c r="H27" t="s">
        <v>47</v>
      </c>
      <c r="I27" s="30">
        <v>1</v>
      </c>
      <c r="J27" s="38">
        <v>1</v>
      </c>
      <c r="L27" s="17">
        <f>DATE(Flex!$C$2,Flex!$X$2,Flex!A34)</f>
        <v>45377</v>
      </c>
      <c r="M27" s="31">
        <f t="shared" si="0"/>
        <v>0</v>
      </c>
      <c r="N27" s="31">
        <f t="shared" si="1"/>
        <v>1</v>
      </c>
    </row>
    <row r="28" spans="1:17" x14ac:dyDescent="0.2">
      <c r="G28" s="29">
        <f>G27+1</f>
        <v>45829</v>
      </c>
      <c r="H28" t="s">
        <v>48</v>
      </c>
      <c r="I28" s="30">
        <v>1</v>
      </c>
      <c r="J28" s="38">
        <v>1</v>
      </c>
      <c r="L28" s="17">
        <f>DATE(Flex!$C$2,Flex!$X$2,Flex!A35)</f>
        <v>45378</v>
      </c>
      <c r="M28" s="31">
        <f t="shared" si="0"/>
        <v>0</v>
      </c>
      <c r="N28" s="31">
        <f t="shared" si="1"/>
        <v>1</v>
      </c>
    </row>
    <row r="29" spans="1:17" x14ac:dyDescent="0.2">
      <c r="G29" s="29">
        <f>G30-1</f>
        <v>45961</v>
      </c>
      <c r="H29" t="s">
        <v>52</v>
      </c>
      <c r="J29" s="38">
        <v>0.5</v>
      </c>
      <c r="L29" s="17">
        <f>DATE(Flex!$C$2,Flex!$X$2,Flex!A36)</f>
        <v>45379</v>
      </c>
      <c r="M29" s="31">
        <f t="shared" si="0"/>
        <v>0</v>
      </c>
      <c r="N29" s="31">
        <f t="shared" si="1"/>
        <v>0.75</v>
      </c>
    </row>
    <row r="30" spans="1:17" ht="17" thickBot="1" x14ac:dyDescent="0.25">
      <c r="F30" s="12"/>
      <c r="G30" s="80">
        <f>DATE(E24,10,31+(7-WEEKDAY(DATE(E24,10,31))))</f>
        <v>45962</v>
      </c>
      <c r="H30" s="12" t="s">
        <v>46</v>
      </c>
      <c r="I30" s="43">
        <v>1</v>
      </c>
      <c r="J30" s="44">
        <v>1</v>
      </c>
      <c r="L30" s="17">
        <f>DATE(Flex!$C$2,Flex!$X$2,Flex!A37)</f>
        <v>45380</v>
      </c>
      <c r="M30" s="31">
        <f t="shared" si="0"/>
        <v>1</v>
      </c>
      <c r="N30" s="31">
        <f t="shared" si="1"/>
        <v>1</v>
      </c>
    </row>
    <row r="31" spans="1:17" ht="17" thickTop="1" x14ac:dyDescent="0.2">
      <c r="E31" s="82"/>
      <c r="F31" s="83"/>
      <c r="G31" s="29">
        <f>G32-1</f>
        <v>46114</v>
      </c>
      <c r="H31" t="s">
        <v>51</v>
      </c>
      <c r="J31" s="38">
        <v>0.75</v>
      </c>
      <c r="L31" s="17">
        <f>DATE(Flex!$C$2,Flex!$X$2,Flex!A38)</f>
        <v>45381</v>
      </c>
      <c r="M31" s="31">
        <f t="shared" si="0"/>
        <v>1</v>
      </c>
      <c r="N31" s="31">
        <f t="shared" si="1"/>
        <v>1</v>
      </c>
    </row>
    <row r="32" spans="1:17" x14ac:dyDescent="0.2">
      <c r="G32" s="81">
        <f>FLOOR(E33&amp;"-05-"&amp;DAY(MINUTE(E33/38)/2+56),7)-36</f>
        <v>46115</v>
      </c>
      <c r="H32" t="s">
        <v>42</v>
      </c>
      <c r="I32" s="30">
        <v>1</v>
      </c>
      <c r="J32" s="38">
        <v>1</v>
      </c>
      <c r="L32" s="17">
        <f>DATE(Flex!$C$2,Flex!$X$2,Flex!A39)</f>
        <v>45382</v>
      </c>
      <c r="M32" s="31">
        <f t="shared" si="0"/>
        <v>0</v>
      </c>
      <c r="N32" s="31">
        <f t="shared" si="1"/>
        <v>1</v>
      </c>
    </row>
    <row r="33" spans="5:12" x14ac:dyDescent="0.2">
      <c r="E33" s="191">
        <f>E24+1</f>
        <v>2026</v>
      </c>
      <c r="F33" s="192"/>
      <c r="G33" s="29">
        <f>G32+1</f>
        <v>46116</v>
      </c>
      <c r="H33" t="s">
        <v>43</v>
      </c>
      <c r="I33" s="30">
        <v>1</v>
      </c>
      <c r="J33" s="38">
        <v>1</v>
      </c>
    </row>
    <row r="34" spans="5:12" x14ac:dyDescent="0.2">
      <c r="G34" s="29">
        <f>G33+2</f>
        <v>46118</v>
      </c>
      <c r="H34" t="s">
        <v>44</v>
      </c>
      <c r="I34" s="30">
        <v>1</v>
      </c>
      <c r="J34" s="38">
        <v>1</v>
      </c>
    </row>
    <row r="35" spans="5:12" x14ac:dyDescent="0.2">
      <c r="G35" s="29">
        <f>G34+38</f>
        <v>46156</v>
      </c>
      <c r="H35" t="s">
        <v>45</v>
      </c>
      <c r="I35" s="30">
        <v>1</v>
      </c>
      <c r="J35" s="38">
        <v>1</v>
      </c>
      <c r="L35" s="77"/>
    </row>
    <row r="36" spans="5:12" x14ac:dyDescent="0.2">
      <c r="G36" s="79">
        <f>DATE(E33,6,19+(7-WEEKDAY(DATE(E33,6,20))))</f>
        <v>46192</v>
      </c>
      <c r="H36" t="s">
        <v>47</v>
      </c>
      <c r="I36" s="30">
        <v>1</v>
      </c>
      <c r="J36" s="38">
        <v>1</v>
      </c>
    </row>
    <row r="37" spans="5:12" x14ac:dyDescent="0.2">
      <c r="G37" s="29">
        <f>G36+1</f>
        <v>46193</v>
      </c>
      <c r="H37" t="s">
        <v>48</v>
      </c>
      <c r="I37" s="30">
        <v>1</v>
      </c>
      <c r="J37" s="38">
        <v>1</v>
      </c>
    </row>
    <row r="38" spans="5:12" x14ac:dyDescent="0.2">
      <c r="G38" s="29">
        <f>G39-1</f>
        <v>46325</v>
      </c>
      <c r="H38" t="s">
        <v>52</v>
      </c>
      <c r="J38" s="38">
        <v>0.5</v>
      </c>
      <c r="L38" s="78"/>
    </row>
    <row r="39" spans="5:12" ht="17" thickBot="1" x14ac:dyDescent="0.25">
      <c r="F39" s="12"/>
      <c r="G39" s="80">
        <f>DATE(E33,10,31+(7-WEEKDAY(DATE(E33,10,31))))</f>
        <v>46326</v>
      </c>
      <c r="H39" s="12" t="s">
        <v>46</v>
      </c>
      <c r="I39" s="43">
        <v>1</v>
      </c>
      <c r="J39" s="44">
        <v>1</v>
      </c>
      <c r="L39" s="77"/>
    </row>
    <row r="40" spans="5:12" ht="17" thickTop="1" x14ac:dyDescent="0.2">
      <c r="E40" s="82"/>
      <c r="F40" s="83"/>
      <c r="G40" s="29">
        <f>G41-1</f>
        <v>46471</v>
      </c>
      <c r="H40" t="s">
        <v>51</v>
      </c>
      <c r="J40" s="38">
        <v>0.75</v>
      </c>
    </row>
    <row r="41" spans="5:12" x14ac:dyDescent="0.2">
      <c r="G41" s="81">
        <f>FLOOR(E42&amp;"-05-"&amp;DAY(MINUTE(E42/38)/2+56),7)-36</f>
        <v>46472</v>
      </c>
      <c r="H41" t="s">
        <v>42</v>
      </c>
      <c r="I41" s="30">
        <v>1</v>
      </c>
      <c r="J41" s="38">
        <v>1</v>
      </c>
    </row>
    <row r="42" spans="5:12" x14ac:dyDescent="0.2">
      <c r="E42" s="191">
        <f>E33+1</f>
        <v>2027</v>
      </c>
      <c r="F42" s="192"/>
      <c r="G42" s="29">
        <f>G41+1</f>
        <v>46473</v>
      </c>
      <c r="H42" t="s">
        <v>43</v>
      </c>
      <c r="I42" s="30">
        <v>1</v>
      </c>
      <c r="J42" s="38">
        <v>1</v>
      </c>
    </row>
    <row r="43" spans="5:12" x14ac:dyDescent="0.2">
      <c r="G43" s="29">
        <f>G42+2</f>
        <v>46475</v>
      </c>
      <c r="H43" t="s">
        <v>44</v>
      </c>
      <c r="I43" s="30">
        <v>1</v>
      </c>
      <c r="J43" s="38">
        <v>1</v>
      </c>
    </row>
    <row r="44" spans="5:12" x14ac:dyDescent="0.2">
      <c r="G44" s="29">
        <f>G43+38</f>
        <v>46513</v>
      </c>
      <c r="H44" t="s">
        <v>45</v>
      </c>
      <c r="I44" s="30">
        <v>1</v>
      </c>
      <c r="J44" s="38">
        <v>1</v>
      </c>
    </row>
    <row r="45" spans="5:12" x14ac:dyDescent="0.2">
      <c r="G45" s="79">
        <f>DATE(E42,6,19+(7-WEEKDAY(DATE(E42,6,20))))</f>
        <v>46563</v>
      </c>
      <c r="H45" t="s">
        <v>47</v>
      </c>
      <c r="I45" s="30">
        <v>1</v>
      </c>
      <c r="J45" s="38">
        <v>1</v>
      </c>
    </row>
    <row r="46" spans="5:12" x14ac:dyDescent="0.2">
      <c r="G46" s="29">
        <f>G45+1</f>
        <v>46564</v>
      </c>
      <c r="H46" t="s">
        <v>48</v>
      </c>
      <c r="I46" s="30">
        <v>1</v>
      </c>
      <c r="J46" s="38">
        <v>1</v>
      </c>
    </row>
    <row r="47" spans="5:12" x14ac:dyDescent="0.2">
      <c r="G47" s="29">
        <f>G48-1</f>
        <v>46696</v>
      </c>
      <c r="H47" t="s">
        <v>52</v>
      </c>
      <c r="J47" s="38">
        <v>0.5</v>
      </c>
    </row>
    <row r="48" spans="5:12" ht="17" thickBot="1" x14ac:dyDescent="0.25">
      <c r="F48" s="12"/>
      <c r="G48" s="80">
        <f>DATE(E42,10,31+(7-WEEKDAY(DATE(E42,10,31))))</f>
        <v>46697</v>
      </c>
      <c r="H48" s="12" t="s">
        <v>46</v>
      </c>
      <c r="I48" s="43">
        <v>1</v>
      </c>
      <c r="J48" s="44">
        <v>1</v>
      </c>
    </row>
    <row r="49" spans="1:7" ht="17" thickTop="1" x14ac:dyDescent="0.2"/>
    <row r="50" spans="1:7" x14ac:dyDescent="0.2">
      <c r="G50" s="77"/>
    </row>
    <row r="51" spans="1:7" x14ac:dyDescent="0.2">
      <c r="G51" s="77"/>
    </row>
    <row r="52" spans="1:7" x14ac:dyDescent="0.2">
      <c r="G52" s="77"/>
    </row>
    <row r="53" spans="1:7" x14ac:dyDescent="0.2">
      <c r="G53" s="77"/>
    </row>
    <row r="54" spans="1:7" x14ac:dyDescent="0.2">
      <c r="G54" s="77"/>
    </row>
    <row r="56" spans="1:7" x14ac:dyDescent="0.2">
      <c r="G56" s="77"/>
    </row>
    <row r="57" spans="1:7" x14ac:dyDescent="0.2">
      <c r="B57" s="77"/>
    </row>
    <row r="59" spans="1:7" x14ac:dyDescent="0.2">
      <c r="A59" s="77"/>
      <c r="G59" s="77"/>
    </row>
  </sheetData>
  <sheetProtection algorithmName="SHA-512" hashValue="F2YfZgp/TN31lnP/yFJsc4ICMnU/vv2/tYI4rSGgkHSH5jK9akiwj4/h2zEjsEPb0Q6tyjXKsIZiQCcEYu96KA==" saltValue="ZlDEh6rC+dwIoOBBeGocQg==" spinCount="100000" sheet="1" objects="1" scenarios="1" selectLockedCells="1" selectUnlockedCells="1"/>
  <mergeCells count="7">
    <mergeCell ref="E42:F42"/>
    <mergeCell ref="E13:F13"/>
    <mergeCell ref="E1:H1"/>
    <mergeCell ref="E15:F15"/>
    <mergeCell ref="A15:B18"/>
    <mergeCell ref="E24:F24"/>
    <mergeCell ref="E33:F3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Flex</vt:lpstr>
      <vt:lpstr>Instruktioner</vt:lpstr>
      <vt:lpstr>Dagar</vt:lpstr>
      <vt:lpstr>Flex!Utskriftsområde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Lindquist</dc:creator>
  <cp:lastModifiedBy>Nicole Barnes</cp:lastModifiedBy>
  <cp:lastPrinted>2024-03-27T10:26:15Z</cp:lastPrinted>
  <dcterms:created xsi:type="dcterms:W3CDTF">2021-06-18T08:37:48Z</dcterms:created>
  <dcterms:modified xsi:type="dcterms:W3CDTF">2024-03-27T12:44:58Z</dcterms:modified>
</cp:coreProperties>
</file>